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SERGINHO\CONTAS HOSPITAIS PROVISÓRIOS\HEC-IDOSO\PRESTAÇÃO DE CONTAS\MARÇO-2021\HEC - AMBULATORIO\"/>
    </mc:Choice>
  </mc:AlternateContent>
  <xr:revisionPtr revIDLastSave="0" documentId="8_{F3C09BBF-0062-4FF3-9812-7CF87C7C248B}" xr6:coauthVersionLast="45" xr6:coauthVersionMax="45" xr10:uidLastSave="{00000000-0000-0000-0000-000000000000}"/>
  <bookViews>
    <workbookView xWindow="-120" yWindow="-120" windowWidth="24240" windowHeight="13140" xr2:uid="{1FFFB057-AA71-476E-A1C4-80345AC0523F}"/>
  </bookViews>
  <sheets>
    <sheet name="CONTÁBIL- FINANCEIRA 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Fornecedores">[2]Cadastro_Fornecedores!$E$10:$L$1048576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D8" i="1"/>
  <c r="E8" i="1"/>
  <c r="G9" i="1"/>
  <c r="F17" i="1"/>
  <c r="F18" i="1"/>
  <c r="F24" i="1" s="1"/>
  <c r="F25" i="1" s="1"/>
  <c r="F19" i="1"/>
  <c r="F31" i="1"/>
  <c r="F30" i="1" s="1"/>
  <c r="F29" i="1" s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8" i="1"/>
  <c r="F49" i="1"/>
  <c r="F50" i="1"/>
  <c r="F51" i="1"/>
  <c r="F47" i="1" s="1"/>
  <c r="F264" i="1" s="1"/>
  <c r="F53" i="1"/>
  <c r="F54" i="1"/>
  <c r="F55" i="1"/>
  <c r="F52" i="1" s="1"/>
  <c r="F59" i="1"/>
  <c r="F60" i="1"/>
  <c r="F62" i="1"/>
  <c r="F63" i="1"/>
  <c r="F64" i="1"/>
  <c r="F68" i="1"/>
  <c r="F67" i="1" s="1"/>
  <c r="F61" i="1" s="1"/>
  <c r="F69" i="1"/>
  <c r="F70" i="1"/>
  <c r="F71" i="1"/>
  <c r="F76" i="1"/>
  <c r="F77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5" i="1"/>
  <c r="F106" i="1"/>
  <c r="F107" i="1"/>
  <c r="F103" i="1" s="1"/>
  <c r="F108" i="1"/>
  <c r="F109" i="1"/>
  <c r="F111" i="1"/>
  <c r="F110" i="1" s="1"/>
  <c r="F112" i="1"/>
  <c r="F116" i="1"/>
  <c r="F117" i="1"/>
  <c r="F118" i="1"/>
  <c r="F119" i="1"/>
  <c r="F115" i="1" s="1"/>
  <c r="F114" i="1" s="1"/>
  <c r="F113" i="1" s="1"/>
  <c r="F120" i="1"/>
  <c r="F121" i="1"/>
  <c r="F123" i="1"/>
  <c r="F122" i="1" s="1"/>
  <c r="F124" i="1"/>
  <c r="F125" i="1"/>
  <c r="F127" i="1"/>
  <c r="F126" i="1" s="1"/>
  <c r="F128" i="1"/>
  <c r="F130" i="1"/>
  <c r="F131" i="1"/>
  <c r="F129" i="1" s="1"/>
  <c r="F132" i="1"/>
  <c r="F136" i="1"/>
  <c r="F135" i="1" s="1"/>
  <c r="F134" i="1" s="1"/>
  <c r="F133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5" i="1"/>
  <c r="F153" i="1" s="1"/>
  <c r="F152" i="1" s="1"/>
  <c r="F151" i="1" s="1"/>
  <c r="F156" i="1"/>
  <c r="F157" i="1"/>
  <c r="F158" i="1"/>
  <c r="F161" i="1"/>
  <c r="F162" i="1"/>
  <c r="F163" i="1"/>
  <c r="F164" i="1"/>
  <c r="F160" i="1" s="1"/>
  <c r="F159" i="1" s="1"/>
  <c r="F165" i="1"/>
  <c r="F166" i="1"/>
  <c r="F167" i="1"/>
  <c r="F169" i="1"/>
  <c r="F170" i="1"/>
  <c r="F171" i="1"/>
  <c r="F168" i="1" s="1"/>
  <c r="F172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6" i="1"/>
  <c r="F207" i="1"/>
  <c r="F209" i="1" s="1"/>
  <c r="F208" i="1"/>
  <c r="F214" i="1"/>
  <c r="F215" i="1"/>
  <c r="F219" i="1" s="1"/>
  <c r="F216" i="1"/>
  <c r="F217" i="1"/>
  <c r="F226" i="1"/>
  <c r="F229" i="1"/>
  <c r="F235" i="1"/>
  <c r="F236" i="1"/>
  <c r="F238" i="1" s="1"/>
  <c r="F237" i="1"/>
  <c r="F243" i="1"/>
  <c r="F244" i="1"/>
  <c r="F246" i="1"/>
  <c r="F250" i="1"/>
  <c r="F251" i="1"/>
  <c r="F252" i="1"/>
  <c r="F254" i="1" s="1"/>
  <c r="F253" i="1"/>
  <c r="F262" i="1"/>
  <c r="F263" i="1"/>
  <c r="F270" i="1"/>
  <c r="F277" i="1" s="1"/>
  <c r="F272" i="1"/>
  <c r="F271" i="1" s="1"/>
  <c r="F173" i="1" s="1"/>
  <c r="F273" i="1"/>
  <c r="F274" i="1"/>
  <c r="F275" i="1"/>
  <c r="F276" i="1"/>
  <c r="F282" i="1"/>
  <c r="F283" i="1" s="1"/>
  <c r="F174" i="1" s="1"/>
  <c r="F221" i="1" l="1"/>
  <c r="F78" i="1"/>
  <c r="F261" i="1"/>
  <c r="F265" i="1" s="1"/>
  <c r="F28" i="1"/>
  <c r="F256" i="1"/>
  <c r="F97" i="1"/>
  <c r="F38" i="1"/>
  <c r="F178" i="1" s="1"/>
  <c r="F176" i="1" l="1"/>
  <c r="F179" i="1" l="1"/>
  <c r="F177" i="1"/>
  <c r="F180" i="1" s="1"/>
</calcChain>
</file>

<file path=xl/sharedStrings.xml><?xml version="1.0" encoding="utf-8"?>
<sst xmlns="http://schemas.openxmlformats.org/spreadsheetml/2006/main" count="615" uniqueCount="404">
  <si>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</si>
  <si>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</si>
  <si>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</si>
  <si>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</si>
  <si>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</si>
  <si>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</si>
  <si>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</si>
  <si>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</si>
  <si>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</si>
  <si>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</si>
  <si>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</si>
  <si>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</si>
  <si>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</si>
  <si>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</si>
  <si>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</si>
  <si>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</si>
  <si>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</si>
  <si>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</si>
  <si>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</si>
  <si>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</si>
  <si>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</si>
  <si>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</si>
  <si>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</si>
  <si>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</si>
  <si>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</si>
  <si>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</si>
  <si>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</si>
  <si>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</si>
  <si>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</si>
  <si>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</si>
  <si>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</si>
  <si>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</si>
  <si>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</si>
  <si>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</si>
  <si>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</si>
  <si>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</si>
  <si>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</si>
  <si>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</si>
  <si>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</si>
  <si>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</si>
  <si>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</si>
  <si>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</si>
  <si>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</si>
  <si>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</si>
  <si>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</si>
  <si>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</si>
  <si>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</si>
  <si>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</si>
  <si>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</si>
  <si>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</si>
  <si>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</si>
  <si>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</si>
  <si>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</si>
  <si>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</si>
  <si>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</si>
  <si>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</si>
  <si>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</si>
  <si>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</si>
  <si>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</si>
  <si>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</si>
  <si>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  <charset val="1"/>
      </rPr>
      <t xml:space="preserve">SALDO DE RECURSOS DISPONÍVEIS </t>
    </r>
    <r>
      <rPr>
        <b/>
        <sz val="10"/>
        <color rgb="FF33333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</si>
  <si>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</si>
  <si>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</si>
  <si>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</si>
  <si>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</si>
  <si>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</si>
  <si>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</si>
  <si>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</si>
  <si>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</si>
  <si>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</si>
  <si>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</si>
  <si>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</si>
  <si>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</si>
  <si>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</si>
  <si>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</si>
  <si>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</si>
  <si>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</si>
  <si>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 xml:space="preserve">RECEBIMENTO 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</si>
  <si>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</si>
  <si>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</si>
  <si>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</si>
  <si>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</si>
  <si>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</si>
  <si>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</si>
  <si>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</si>
  <si>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</si>
  <si>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</si>
  <si>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</si>
  <si>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</si>
  <si>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</si>
  <si>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</si>
  <si>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</si>
  <si>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</si>
  <si>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</si>
  <si>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</si>
  <si>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</si>
  <si>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</si>
  <si>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</si>
  <si>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</si>
  <si>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</si>
  <si>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</si>
  <si>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</si>
  <si>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</si>
  <si>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</si>
  <si>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</si>
  <si>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</si>
  <si>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</si>
  <si>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</si>
  <si>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</si>
  <si>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</si>
  <si>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</si>
  <si>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</si>
  <si>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</si>
  <si>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</si>
  <si>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</si>
  <si>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</si>
  <si>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</si>
  <si>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</si>
  <si>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</si>
  <si>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</si>
  <si>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</si>
  <si>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</si>
  <si>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</si>
  <si>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</si>
  <si>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</si>
  <si>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</si>
  <si>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</si>
  <si>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</si>
  <si>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</si>
  <si>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</si>
  <si>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</si>
  <si>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</si>
  <si>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</si>
  <si>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</si>
  <si>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</si>
  <si>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</si>
  <si>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</si>
  <si>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</si>
  <si>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</si>
  <si>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</si>
  <si>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</si>
  <si>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</si>
  <si>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</si>
  <si>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</si>
  <si>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</si>
  <si>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</si>
  <si>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</si>
  <si>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</si>
  <si>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</si>
  <si>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</si>
  <si>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</si>
  <si>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</si>
  <si>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</si>
  <si>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</si>
  <si>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</si>
  <si>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</si>
  <si>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</si>
  <si>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</si>
  <si>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</si>
  <si>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</si>
  <si>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</si>
  <si>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</si>
  <si>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</si>
  <si>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</si>
  <si>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</si>
  <si>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</si>
  <si>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</si>
  <si>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</si>
  <si>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</si>
  <si>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</si>
  <si>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</si>
  <si>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</si>
  <si>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</si>
  <si>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</si>
  <si>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</si>
  <si>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</si>
  <si>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</si>
  <si>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</si>
  <si>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</si>
  <si>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</si>
  <si>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</si>
  <si>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</si>
  <si>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</si>
  <si>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</si>
  <si>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</si>
  <si>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</si>
  <si>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</si>
  <si>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</si>
  <si>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</si>
  <si>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</si>
  <si>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</si>
  <si>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</si>
  <si>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</si>
  <si>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</si>
  <si>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</si>
  <si>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</si>
  <si>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</si>
  <si>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</si>
  <si>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</si>
  <si>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</si>
  <si>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</si>
  <si>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</si>
  <si>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</si>
  <si>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</si>
  <si>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</si>
  <si>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</si>
  <si>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</si>
  <si>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</si>
  <si>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</si>
  <si>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</si>
  <si>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</si>
  <si>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</si>
  <si>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</si>
  <si>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</si>
  <si>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</si>
  <si>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</si>
  <si>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</si>
  <si>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</si>
  <si>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</si>
  <si>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</si>
  <si>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</si>
  <si>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</si>
  <si>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</si>
  <si>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</si>
  <si>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</si>
  <si>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</si>
  <si>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</si>
  <si>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</si>
  <si>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5.4.4. Locação de Veículos Automotores (Pessoa Jurídica) (Exceto Ambulância)</t>
  </si>
  <si>
    <t>5.4.4. Locação de Veículos Automotores (Pessoa Jurídica) (Exceto Ambulância)</t>
  </si>
  <si>
    <t xml:space="preserve">      5.4.3. Locação de Equipamentos Médico-Hospitalares (Pessoa Jurídica)</t>
  </si>
  <si>
    <t>5.1</t>
  </si>
  <si>
    <t>5.4.3. Locação de Equipamentos Médico-Hospitalares (Pessoa Jurídica)</t>
  </si>
  <si>
    <t xml:space="preserve">      5.4.2. Locação de Máquinas e Equipamentos (Pessoa Jurídica)</t>
  </si>
  <si>
    <t>5.3</t>
  </si>
  <si>
    <t>5.4.2. Locação de Máquinas e Equipamentos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</si>
  <si>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</si>
  <si>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</si>
  <si>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</si>
  <si>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</si>
  <si>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</si>
  <si>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</si>
  <si>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</si>
  <si>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</si>
  <si>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</si>
  <si>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</si>
  <si>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</si>
  <si>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</si>
  <si>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</si>
  <si>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</si>
  <si>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</si>
  <si>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</si>
  <si>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</si>
  <si>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</si>
  <si>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</si>
  <si>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</si>
  <si>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</si>
  <si>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</si>
  <si>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</si>
  <si>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</si>
  <si>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</si>
  <si>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</si>
  <si>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</si>
  <si>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</si>
  <si>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</si>
  <si>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</si>
  <si>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</si>
  <si>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</si>
  <si>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</si>
  <si>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</si>
  <si>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</si>
  <si>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</si>
  <si>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</si>
  <si>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</si>
  <si>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</si>
  <si>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</si>
  <si>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</si>
  <si>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</si>
  <si>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</si>
  <si>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</si>
  <si>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</si>
  <si>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</si>
  <si>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</si>
  <si>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</si>
  <si>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</si>
  <si>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</si>
  <si>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</si>
  <si>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</si>
  <si>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</si>
  <si>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</si>
  <si>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</si>
  <si>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  <charset val="1"/>
      </rPr>
      <t xml:space="preserve">      3.6.1.</t>
    </r>
    <r>
      <rPr>
        <sz val="14"/>
        <color rgb="FF333333"/>
        <rFont val="Calibri"/>
        <family val="2"/>
        <charset val="1"/>
      </rPr>
      <t xml:space="preserve"> Manutenção de Bem</t>
    </r>
    <r>
      <rPr>
        <sz val="12"/>
        <color rgb="FF33333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</si>
  <si>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</si>
  <si>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</si>
  <si>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</si>
  <si>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</si>
  <si>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</si>
  <si>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</si>
  <si>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</si>
  <si>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</si>
  <si>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</si>
  <si>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</si>
  <si>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</si>
  <si>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</si>
  <si>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</si>
  <si>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</si>
  <si>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</si>
  <si>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</si>
  <si>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</si>
  <si>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</si>
  <si>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</si>
  <si>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</si>
  <si>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</si>
  <si>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</si>
  <si>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</si>
  <si>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</si>
  <si>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</si>
  <si>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</si>
  <si>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</si>
  <si>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</si>
  <si>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</si>
  <si>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</si>
  <si>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</si>
  <si>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</si>
  <si>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</si>
  <si>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</si>
  <si>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</si>
  <si>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</si>
  <si>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</si>
  <si>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</si>
  <si>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</si>
  <si>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</si>
  <si>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</si>
  <si>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</si>
  <si>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</si>
  <si>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</si>
  <si>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</si>
  <si>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</si>
  <si>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</si>
  <si>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</si>
  <si>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</si>
  <si>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</si>
  <si>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</si>
  <si>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</si>
  <si>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</si>
  <si>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</si>
  <si>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</si>
  <si>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</si>
  <si>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</si>
  <si>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</si>
  <si>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</si>
  <si>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</si>
  <si>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</si>
  <si>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</si>
  <si>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</si>
  <si>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</si>
  <si>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</si>
  <si>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</si>
  <si>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</si>
  <si>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</si>
  <si>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</si>
  <si>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</si>
  <si>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</si>
  <si>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</si>
  <si>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</si>
  <si>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</si>
  <si>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</si>
  <si>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</si>
  <si>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</si>
  <si>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</si>
  <si>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</si>
  <si>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</si>
  <si>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</si>
  <si>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</t>
  </si>
  <si>
    <t>Reembolso de Despesas</t>
  </si>
  <si>
    <t>Rendimento de Aplicações Financeiras do Recurso de Plano de Investimento Autorizado pela SES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</si>
  <si>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</si>
  <si>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</si>
  <si>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</si>
  <si>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</si>
  <si>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</si>
  <si>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</si>
  <si>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</si>
  <si>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</si>
  <si>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</si>
  <si>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</si>
  <si>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</si>
  <si>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</si>
  <si>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</si>
  <si>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</si>
  <si>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HOSPITAL EDUARDO CAMPOS</t>
  </si>
  <si>
    <t>ISENTO PIS:</t>
  </si>
  <si>
    <r>
      <rPr>
        <b/>
        <sz val="12"/>
        <color rgb="FF333333"/>
        <rFont val="Arial"/>
        <family val="2"/>
        <charset val="1"/>
      </rPr>
      <t xml:space="preserve">UNIDADE </t>
    </r>
    <r>
      <rPr>
        <b/>
        <sz val="10"/>
        <color rgb="FF333333"/>
        <rFont val="Arial"/>
        <family val="2"/>
        <charset val="1"/>
      </rPr>
      <t>(acessar lista suspensa)</t>
    </r>
  </si>
  <si>
    <t>Pessoal</t>
  </si>
  <si>
    <t>DEMONSTRATIVO DE CONTRATOS SERVIÇOS TERCEIRIZADOS</t>
  </si>
  <si>
    <t>Vínculos</t>
  </si>
  <si>
    <t>MARÇO 2021</t>
  </si>
  <si>
    <t>GERÊNCIA GERAL DE ADMINISTRAÇÃO, FINANÇAS, CONVÊNIOS E CONTRATOS</t>
  </si>
  <si>
    <t>SECRETARIA  DE ADMINISTRAÇÃO E FINANÇAS</t>
  </si>
  <si>
    <t>ANO CONTRATO</t>
  </si>
  <si>
    <t>MÊS/ANO COMPETÊNCIA</t>
  </si>
  <si>
    <t>DIRETORIA GERAL DE MODERNIZAÇÃO E MONITORAMENTO DA ASSISTÊNCIA À SAÚDE</t>
  </si>
  <si>
    <t>Janeiro/2020 - Versão 4.0</t>
  </si>
  <si>
    <t>SECRETARIA EXECUTIVA DE ATENÇÃO À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</si>
</sst>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_-* #,##0.00_-;\-* #,##0.00_-;_-* \-??_-;_-@_-"/>
    <numFmt numFmtId="168" formatCode="0.0000000"/>
    <numFmt numFmtId="169" formatCode="[$-416]mmm\-yy;@"/>
    <numFmt numFmtId="170" formatCode="00000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b/>
      <sz val="12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sz val="12"/>
      <color rgb="FF333333"/>
      <name val="Calibri"/>
      <family val="2"/>
      <charset val="1"/>
    </font>
    <font>
      <b/>
      <sz val="14"/>
      <color rgb="FF333333"/>
      <name val="Calibri"/>
      <family val="2"/>
      <charset val="1"/>
    </font>
    <font>
      <b/>
      <sz val="9"/>
      <name val="Calibri"/>
      <family val="2"/>
      <charset val="1"/>
    </font>
    <font>
      <sz val="14"/>
      <color rgb="FF333333"/>
      <name val="Calibri"/>
      <family val="2"/>
      <charset val="1"/>
    </font>
    <font>
      <b/>
      <sz val="16"/>
      <color rgb="FF333333"/>
      <name val="Calibri"/>
      <family val="2"/>
      <charset val="1"/>
    </font>
    <font>
      <sz val="13"/>
      <color rgb="FF333333"/>
      <name val="Calibri"/>
      <family val="2"/>
      <charset val="1"/>
    </font>
    <font>
      <b/>
      <sz val="13"/>
      <color rgb="FF333333"/>
      <name val="Calibri"/>
      <family val="2"/>
      <charset val="1"/>
    </font>
    <font>
      <sz val="11"/>
      <color rgb="FF33333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rgb="FF333333"/>
      <name val="Calibri"/>
      <family val="2"/>
      <charset val="1"/>
    </font>
    <font>
      <b/>
      <sz val="12"/>
      <color rgb="FFFF6600"/>
      <name val="Calibri"/>
      <family val="2"/>
      <charset val="1"/>
    </font>
    <font>
      <b/>
      <sz val="14"/>
      <color rgb="FF333333"/>
      <name val="Arial"/>
      <family val="2"/>
      <charset val="1"/>
    </font>
    <font>
      <b/>
      <sz val="12"/>
      <color rgb="FF333333"/>
      <name val="Arial"/>
      <family val="2"/>
      <charset val="1"/>
    </font>
    <font>
      <b/>
      <sz val="16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rgb="FFFF6600"/>
      <name val="Calibri"/>
      <family val="2"/>
      <charset val="1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  <charset val="1"/>
    </font>
    <font>
      <sz val="12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9CDE5"/>
        <bgColor rgb="FFC6D9F1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rgb="FFEEECE1"/>
      </patternFill>
    </fill>
    <fill>
      <patternFill patternType="solid">
        <fgColor rgb="FFD9D9D9"/>
        <bgColor rgb="FFDCE6F2"/>
      </patternFill>
    </fill>
    <fill>
      <patternFill patternType="solid">
        <fgColor rgb="FFDCE6F2"/>
        <bgColor rgb="FFEAEAEA"/>
      </patternFill>
    </fill>
    <fill>
      <patternFill patternType="solid">
        <fgColor rgb="FF95B3D7"/>
        <bgColor rgb="FF8EB4E3"/>
      </patternFill>
    </fill>
    <fill>
      <patternFill patternType="solid">
        <fgColor rgb="FF8EB4E3"/>
        <bgColor rgb="FF95B3D7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18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167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164" fontId="8" fillId="4" borderId="9" xfId="2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>
      <alignment horizontal="left" vertical="center" wrapText="1"/>
    </xf>
    <xf numFmtId="164" fontId="8" fillId="4" borderId="12" xfId="2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8" fillId="0" borderId="12" xfId="2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64" fontId="8" fillId="0" borderId="13" xfId="2" applyFont="1" applyBorder="1" applyAlignment="1" applyProtection="1">
      <alignment horizontal="center" vertical="center"/>
    </xf>
    <xf numFmtId="164" fontId="3" fillId="3" borderId="13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43" fontId="2" fillId="0" borderId="0" xfId="0" applyNumberFormat="1" applyFont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0" fillId="0" borderId="0" xfId="0" applyNumberFormat="1" applyAlignment="1" applyProtection="1">
      <alignment vertical="center"/>
      <protection hidden="1"/>
    </xf>
    <xf numFmtId="165" fontId="1" fillId="0" borderId="0" xfId="1" applyProtection="1"/>
    <xf numFmtId="0" fontId="14" fillId="0" borderId="1" xfId="0" applyFont="1" applyBorder="1" applyAlignment="1">
      <alignment horizontal="left" vertical="center"/>
    </xf>
    <xf numFmtId="164" fontId="8" fillId="0" borderId="13" xfId="2" applyFont="1" applyBorder="1" applyAlignment="1" applyProtection="1">
      <alignment horizontal="center" vertical="center"/>
      <protection locked="0"/>
    </xf>
    <xf numFmtId="164" fontId="8" fillId="0" borderId="11" xfId="2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" fontId="20" fillId="0" borderId="9" xfId="1" applyNumberFormat="1" applyFont="1" applyBorder="1" applyAlignment="1" applyProtection="1">
      <alignment horizontal="center" vertical="center"/>
    </xf>
    <xf numFmtId="49" fontId="21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14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2" xfId="0" applyNumberFormat="1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165" fontId="23" fillId="2" borderId="12" xfId="0" applyNumberFormat="1" applyFont="1" applyFill="1" applyBorder="1" applyAlignment="1">
      <alignment horizontal="left" vertical="center" wrapText="1"/>
    </xf>
    <xf numFmtId="168" fontId="6" fillId="3" borderId="9" xfId="3" applyNumberFormat="1" applyFont="1" applyFill="1" applyBorder="1" applyAlignment="1" applyProtection="1">
      <alignment horizontal="righ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Border="1" applyProtection="1">
      <protection hidden="1"/>
    </xf>
    <xf numFmtId="165" fontId="24" fillId="0" borderId="0" xfId="0" applyNumberFormat="1" applyFont="1" applyAlignment="1">
      <alignment vertical="center"/>
    </xf>
    <xf numFmtId="164" fontId="6" fillId="7" borderId="9" xfId="2" applyFont="1" applyFill="1" applyBorder="1" applyAlignment="1" applyProtection="1">
      <alignment horizontal="center" vertical="center"/>
    </xf>
    <xf numFmtId="165" fontId="3" fillId="7" borderId="9" xfId="0" applyNumberFormat="1" applyFont="1" applyFill="1" applyBorder="1" applyAlignment="1">
      <alignment horizontal="left" vertical="center"/>
    </xf>
    <xf numFmtId="165" fontId="1" fillId="0" borderId="0" xfId="1" applyBorder="1" applyProtection="1"/>
    <xf numFmtId="167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7" fontId="24" fillId="0" borderId="0" xfId="0" applyNumberFormat="1" applyFont="1" applyAlignment="1">
      <alignment vertical="center"/>
    </xf>
    <xf numFmtId="164" fontId="8" fillId="2" borderId="9" xfId="2" applyFont="1" applyFill="1" applyBorder="1" applyAlignment="1" applyProtection="1">
      <alignment horizontal="center" vertical="center"/>
    </xf>
    <xf numFmtId="165" fontId="5" fillId="2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3" borderId="9" xfId="2" applyFont="1" applyFill="1" applyBorder="1" applyAlignment="1" applyProtection="1">
      <alignment horizontal="center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4" fontId="8" fillId="4" borderId="9" xfId="2" applyFont="1" applyFill="1" applyBorder="1" applyAlignment="1" applyProtection="1">
      <alignment horizontal="center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5" fontId="18" fillId="0" borderId="9" xfId="0" applyNumberFormat="1" applyFont="1" applyBorder="1" applyAlignment="1">
      <alignment horizontal="left" vertical="center" wrapText="1"/>
    </xf>
    <xf numFmtId="49" fontId="18" fillId="0" borderId="9" xfId="2" applyNumberFormat="1" applyFont="1" applyBorder="1" applyAlignment="1" applyProtection="1">
      <alignment horizontal="center" vertical="center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5" fontId="5" fillId="0" borderId="12" xfId="0" applyNumberFormat="1" applyFont="1" applyBorder="1" applyAlignment="1">
      <alignment horizontal="left" vertical="center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2" borderId="9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5" fontId="5" fillId="7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0" fontId="0" fillId="0" borderId="0" xfId="1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7" borderId="9" xfId="2" applyFont="1" applyFill="1" applyBorder="1" applyAlignment="1" applyProtection="1">
      <alignment horizontal="center" vertical="center"/>
    </xf>
    <xf numFmtId="164" fontId="6" fillId="8" borderId="9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4" fontId="3" fillId="3" borderId="10" xfId="2" applyFont="1" applyFill="1" applyBorder="1" applyAlignment="1" applyProtection="1">
      <alignment horizontal="center" vertical="center"/>
    </xf>
    <xf numFmtId="169" fontId="6" fillId="3" borderId="9" xfId="2" applyNumberFormat="1" applyFont="1" applyFill="1" applyBorder="1" applyAlignment="1" applyProtection="1">
      <alignment horizontal="center" vertical="center"/>
    </xf>
    <xf numFmtId="164" fontId="11" fillId="3" borderId="11" xfId="2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19" fillId="2" borderId="12" xfId="2" applyFont="1" applyFill="1" applyBorder="1" applyAlignment="1" applyProtection="1">
      <alignment horizontal="center" vertical="center" wrapText="1"/>
    </xf>
    <xf numFmtId="165" fontId="18" fillId="2" borderId="9" xfId="0" applyNumberFormat="1" applyFont="1" applyFill="1" applyBorder="1" applyAlignment="1">
      <alignment horizontal="left" vertical="center"/>
    </xf>
    <xf numFmtId="170" fontId="22" fillId="2" borderId="9" xfId="1" applyNumberFormat="1" applyFont="1" applyFill="1" applyBorder="1" applyAlignment="1" applyProtection="1">
      <alignment horizontal="center" vertical="center"/>
    </xf>
    <xf numFmtId="164" fontId="19" fillId="2" borderId="10" xfId="2" applyFont="1" applyFill="1" applyBorder="1" applyAlignment="1" applyProtection="1">
      <alignment horizontal="center" vertical="center" wrapText="1"/>
    </xf>
    <xf numFmtId="165" fontId="25" fillId="0" borderId="9" xfId="0" applyNumberFormat="1" applyFont="1" applyBorder="1" applyAlignment="1" applyProtection="1">
      <alignment horizontal="left" vertical="center"/>
      <protection locked="0"/>
    </xf>
    <xf numFmtId="165" fontId="18" fillId="2" borderId="9" xfId="0" applyNumberFormat="1" applyFont="1" applyFill="1" applyBorder="1" applyAlignment="1" applyProtection="1">
      <alignment horizontal="left" vertical="center"/>
      <protection locked="0"/>
    </xf>
    <xf numFmtId="164" fontId="26" fillId="3" borderId="13" xfId="2" applyFont="1" applyFill="1" applyBorder="1" applyAlignment="1" applyProtection="1">
      <alignment horizontal="center" vertical="center"/>
      <protection locked="0"/>
    </xf>
    <xf numFmtId="164" fontId="19" fillId="3" borderId="9" xfId="2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" fontId="20" fillId="0" borderId="9" xfId="1" applyNumberFormat="1" applyFont="1" applyBorder="1" applyAlignment="1" applyProtection="1">
      <alignment horizontal="center" vertical="center"/>
      <protection locked="0"/>
    </xf>
    <xf numFmtId="49" fontId="21" fillId="2" borderId="12" xfId="2" applyNumberFormat="1" applyFont="1" applyFill="1" applyBorder="1" applyAlignment="1" applyProtection="1">
      <alignment horizontal="center" vertical="center" wrapText="1"/>
      <protection locked="0"/>
    </xf>
    <xf numFmtId="165" fontId="27" fillId="0" borderId="1" xfId="0" applyNumberFormat="1" applyFont="1" applyBorder="1" applyAlignment="1" applyProtection="1">
      <alignment horizontal="left" vertical="center"/>
      <protection hidden="1"/>
    </xf>
    <xf numFmtId="165" fontId="27" fillId="0" borderId="1" xfId="0" applyNumberFormat="1" applyFont="1" applyBorder="1" applyAlignment="1" applyProtection="1">
      <alignment vertical="center"/>
      <protection hidden="1"/>
    </xf>
    <xf numFmtId="165" fontId="27" fillId="0" borderId="8" xfId="0" applyNumberFormat="1" applyFont="1" applyBorder="1" applyAlignment="1" applyProtection="1">
      <alignment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5080" cy="954601"/>
    <xdr:pic>
      <xdr:nvPicPr>
        <xdr:cNvPr id="2" name="Imagem 5">
          <a:extLst>
            <a:ext uri="{FF2B5EF4-FFF2-40B4-BE49-F238E27FC236}">
              <a16:creationId xmlns:a16="http://schemas.microsoft.com/office/drawing/2014/main" id="{3E726F1E-924E-4BF6-8B67-D26FA966F55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66950" y="0"/>
          <a:ext cx="955080" cy="954601"/>
        </a:xfrm>
        <a:prstGeom prst="rect">
          <a:avLst/>
        </a:prstGeom>
        <a:ln w="0">
          <a:noFill/>
        </a:ln>
      </xdr:spPr>
    </xdr:pic>
    <xdr:clientData/>
  </xdr:oneCellAnchor>
  <xdr:oneCellAnchor>
    <xdr:from>
      <xdr:col>2</xdr:col>
      <xdr:colOff>47520</xdr:colOff>
      <xdr:row>87</xdr:row>
      <xdr:rowOff>114480</xdr:rowOff>
    </xdr:from>
    <xdr:ext cx="926640" cy="921092"/>
    <xdr:pic>
      <xdr:nvPicPr>
        <xdr:cNvPr id="3" name="Imagem 5">
          <a:extLst>
            <a:ext uri="{FF2B5EF4-FFF2-40B4-BE49-F238E27FC236}">
              <a16:creationId xmlns:a16="http://schemas.microsoft.com/office/drawing/2014/main" id="{852818B9-1E09-4DD4-98EF-D245B9FF1CA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314470" y="14201955"/>
          <a:ext cx="926640" cy="921092"/>
        </a:xfrm>
        <a:prstGeom prst="rect">
          <a:avLst/>
        </a:prstGeom>
        <a:ln w="0">
          <a:noFill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926640" cy="930173"/>
    <xdr:pic>
      <xdr:nvPicPr>
        <xdr:cNvPr id="4" name="Imagem 5">
          <a:extLst>
            <a:ext uri="{FF2B5EF4-FFF2-40B4-BE49-F238E27FC236}">
              <a16:creationId xmlns:a16="http://schemas.microsoft.com/office/drawing/2014/main" id="{A2475323-1055-46F5-9C34-1261C1569B7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66950" y="30279975"/>
          <a:ext cx="926640" cy="930173"/>
        </a:xfrm>
        <a:prstGeom prst="rect">
          <a:avLst/>
        </a:prstGeom>
        <a:ln w="0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.2021%20-%20PCF%202021%20-%20PLANILHA%20DE%20PRESTAC&#807;A&#771;O%20DE%20CONTAS%20-PCR%201%202704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3\G_Financeiro\Users\hugoaac\Documents\PLANILHA%20FINANCEIRA\FINANCEIRO_HEC_VCOVID%20-%2026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-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>
        <row r="9">
          <cell r="C9">
            <v>460924.23</v>
          </cell>
        </row>
        <row r="10">
          <cell r="C10">
            <v>658624.43999999994</v>
          </cell>
        </row>
        <row r="14">
          <cell r="C14">
            <v>12027.1</v>
          </cell>
        </row>
        <row r="20">
          <cell r="C20">
            <v>485.91</v>
          </cell>
        </row>
        <row r="21">
          <cell r="C21">
            <v>34.31</v>
          </cell>
        </row>
        <row r="25">
          <cell r="C25">
            <v>74.7</v>
          </cell>
        </row>
        <row r="27">
          <cell r="C27">
            <v>1140886.69</v>
          </cell>
        </row>
        <row r="31">
          <cell r="C31">
            <v>73633.47</v>
          </cell>
        </row>
        <row r="32">
          <cell r="C32">
            <v>1188.96</v>
          </cell>
        </row>
        <row r="37">
          <cell r="C37">
            <v>6490.92</v>
          </cell>
        </row>
        <row r="39">
          <cell r="C39">
            <v>83514.05</v>
          </cell>
        </row>
        <row r="41">
          <cell r="C41">
            <v>12222.46</v>
          </cell>
        </row>
        <row r="47">
          <cell r="C47">
            <v>62197.46</v>
          </cell>
        </row>
        <row r="54">
          <cell r="C54">
            <v>6377.86</v>
          </cell>
        </row>
        <row r="61">
          <cell r="C61">
            <v>258878.41</v>
          </cell>
        </row>
      </sheetData>
      <sheetData sheetId="4">
        <row r="6">
          <cell r="F6">
            <v>0</v>
          </cell>
        </row>
        <row r="7"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F10">
            <v>0</v>
          </cell>
        </row>
        <row r="12">
          <cell r="D12">
            <v>14565.869999999999</v>
          </cell>
          <cell r="F12">
            <v>2740.3488000000002</v>
          </cell>
          <cell r="H12">
            <v>628.41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49970.148599999993</v>
          </cell>
        </row>
        <row r="93">
          <cell r="D93">
            <v>0</v>
          </cell>
        </row>
        <row r="96">
          <cell r="C96">
            <v>16976.480000000003</v>
          </cell>
        </row>
      </sheetData>
      <sheetData sheetId="5">
        <row r="16">
          <cell r="C16">
            <v>30.284552845528456</v>
          </cell>
        </row>
      </sheetData>
      <sheetData sheetId="6">
        <row r="2">
          <cell r="K2">
            <v>3170</v>
          </cell>
        </row>
        <row r="3">
          <cell r="K3">
            <v>0</v>
          </cell>
        </row>
        <row r="4">
          <cell r="K4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</sheetData>
      <sheetData sheetId="7">
        <row r="1">
          <cell r="X1">
            <v>179357.23</v>
          </cell>
        </row>
        <row r="2">
          <cell r="X2">
            <v>101363.49999999999</v>
          </cell>
        </row>
        <row r="3">
          <cell r="X3">
            <v>423948.88000000018</v>
          </cell>
        </row>
        <row r="4">
          <cell r="X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D2" t="str">
            <v>B</v>
          </cell>
          <cell r="N2">
            <v>906284.38666666823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 xml:space="preserve"> 3.3. Material Expediente </v>
          </cell>
          <cell r="N10">
            <v>3654.5</v>
          </cell>
        </row>
        <row r="11">
          <cell r="D11" t="str">
            <v xml:space="preserve"> 1.4. Benefícios</v>
          </cell>
          <cell r="N11">
            <v>40890.94</v>
          </cell>
        </row>
        <row r="12">
          <cell r="D12" t="str">
            <v xml:space="preserve"> 3.3. Material Expediente </v>
          </cell>
          <cell r="N12">
            <v>553.1</v>
          </cell>
        </row>
        <row r="13">
          <cell r="D13" t="str">
            <v xml:space="preserve"> 3.3. Material Expediente </v>
          </cell>
          <cell r="N13">
            <v>2670</v>
          </cell>
        </row>
        <row r="14">
          <cell r="D14" t="str">
            <v xml:space="preserve"> 3.3. Material Expediente </v>
          </cell>
          <cell r="N14">
            <v>1000</v>
          </cell>
        </row>
        <row r="15">
          <cell r="D15" t="str">
            <v xml:space="preserve"> 3.3. Material Expediente </v>
          </cell>
          <cell r="N15">
            <v>148</v>
          </cell>
        </row>
        <row r="16">
          <cell r="D16" t="str">
            <v xml:space="preserve">3.7. Tecidos, Fardamentos e EPI </v>
          </cell>
          <cell r="N16">
            <v>432</v>
          </cell>
        </row>
        <row r="17">
          <cell r="D17" t="str">
            <v>11.7.2.1.4. Outros Reparos e Manutenção de Máquinas e Equipamentos</v>
          </cell>
          <cell r="N17">
            <v>19800</v>
          </cell>
        </row>
        <row r="18">
          <cell r="D18" t="str">
            <v xml:space="preserve"> 3.4. Combustível </v>
          </cell>
          <cell r="N18">
            <v>720.5</v>
          </cell>
        </row>
        <row r="19">
          <cell r="D19" t="str">
            <v>11.6.1.1.5. Locação de Ambulâncias</v>
          </cell>
          <cell r="N19">
            <v>1981</v>
          </cell>
        </row>
        <row r="20">
          <cell r="D20" t="str">
            <v>6.3.1.5. Consultorias e Treinamentos</v>
          </cell>
          <cell r="N20">
            <v>11876</v>
          </cell>
        </row>
        <row r="21">
          <cell r="D21" t="str">
            <v>5.1.2. Telefonia Fixa/Internet</v>
          </cell>
          <cell r="N21">
            <v>829.9</v>
          </cell>
        </row>
        <row r="22">
          <cell r="D22" t="str">
            <v>11.6.1.1.5. Locação de Ambulâncias</v>
          </cell>
          <cell r="N22">
            <v>1992.4</v>
          </cell>
        </row>
        <row r="23">
          <cell r="D23" t="str">
            <v xml:space="preserve"> 2.3. Dietas Industrializadas </v>
          </cell>
          <cell r="N23">
            <v>1398.5</v>
          </cell>
        </row>
        <row r="24">
          <cell r="D24" t="str">
            <v xml:space="preserve"> 3.3. Material Expediente </v>
          </cell>
          <cell r="N24">
            <v>2080</v>
          </cell>
        </row>
        <row r="25">
          <cell r="D25" t="str">
            <v xml:space="preserve"> 3.3. Material Expediente </v>
          </cell>
          <cell r="N25">
            <v>763</v>
          </cell>
        </row>
        <row r="26">
          <cell r="D26" t="str">
            <v xml:space="preserve"> 1.4. Benefícios</v>
          </cell>
          <cell r="N26">
            <v>2025.92</v>
          </cell>
        </row>
        <row r="27">
          <cell r="D27" t="str">
            <v>6.1.1.4. Alimentação/Dietas</v>
          </cell>
          <cell r="N27">
            <v>20254.07</v>
          </cell>
        </row>
        <row r="28">
          <cell r="D28" t="str">
            <v>11.5.7.2. Outras Despesas Gerais (Pessoa Juridica)</v>
          </cell>
          <cell r="N28">
            <v>306</v>
          </cell>
        </row>
        <row r="29">
          <cell r="D29" t="str">
            <v xml:space="preserve"> 3.3. Material Expediente </v>
          </cell>
          <cell r="N29">
            <v>657</v>
          </cell>
        </row>
        <row r="30">
          <cell r="D30" t="str">
            <v xml:space="preserve"> 3.2. Material/Gêneros Alimentícios </v>
          </cell>
          <cell r="N30">
            <v>2892.5</v>
          </cell>
        </row>
        <row r="31">
          <cell r="D31" t="str">
            <v>5.4.2. Locação de Máquinas e Equipamentos (Pessoa Jurídica)</v>
          </cell>
          <cell r="N31">
            <v>3500</v>
          </cell>
        </row>
        <row r="32">
          <cell r="D32" t="str">
            <v xml:space="preserve"> 3.3. Material Expediente </v>
          </cell>
          <cell r="N32">
            <v>488.6</v>
          </cell>
        </row>
        <row r="33">
          <cell r="D33" t="str">
            <v>11.5.1.1. Telefonia Móvel</v>
          </cell>
          <cell r="N33">
            <v>373.47</v>
          </cell>
        </row>
        <row r="34">
          <cell r="D34" t="str">
            <v xml:space="preserve"> 3.1. Material de Higienização e Limpeza </v>
          </cell>
          <cell r="N34">
            <v>45</v>
          </cell>
        </row>
        <row r="35">
          <cell r="D35" t="str">
            <v xml:space="preserve"> 3.3. Material Expediente </v>
          </cell>
          <cell r="N35">
            <v>600</v>
          </cell>
        </row>
        <row r="36">
          <cell r="D36" t="str">
            <v xml:space="preserve"> 3.3. Material Expediente </v>
          </cell>
          <cell r="N36">
            <v>413.5</v>
          </cell>
        </row>
        <row r="37">
          <cell r="D37" t="str">
            <v>11.5.1.1. Telefonia Móvel</v>
          </cell>
          <cell r="N37">
            <v>186.79</v>
          </cell>
        </row>
        <row r="38">
          <cell r="D38" t="str">
            <v xml:space="preserve"> 3.3. Material Expediente </v>
          </cell>
          <cell r="N38">
            <v>593.75</v>
          </cell>
        </row>
        <row r="39">
          <cell r="D39" t="str">
            <v xml:space="preserve"> 3.3. Material Expediente </v>
          </cell>
          <cell r="N39">
            <v>46</v>
          </cell>
        </row>
        <row r="40">
          <cell r="D40" t="str">
            <v>11.6.1.1.5. Locação de Ambulâncias</v>
          </cell>
          <cell r="N40">
            <v>2730</v>
          </cell>
        </row>
        <row r="41">
          <cell r="D41" t="str">
            <v>4.3.2. Tarifas</v>
          </cell>
          <cell r="N41">
            <v>11.05</v>
          </cell>
        </row>
        <row r="42">
          <cell r="D42" t="str">
            <v>4.3.2. Tarifas</v>
          </cell>
          <cell r="N42">
            <v>11.05</v>
          </cell>
        </row>
        <row r="43">
          <cell r="D43" t="str">
            <v xml:space="preserve"> 2.3. Dietas Industrializadas </v>
          </cell>
          <cell r="N43">
            <v>2237.6</v>
          </cell>
        </row>
        <row r="44">
          <cell r="D44" t="str">
            <v xml:space="preserve">3.6.1. Manutenção de Bem Imóvel </v>
          </cell>
          <cell r="N44">
            <v>20122.48</v>
          </cell>
        </row>
        <row r="45">
          <cell r="D45" t="str">
            <v xml:space="preserve"> 2.1. Materiais Descartáveis/Materiais de Penso </v>
          </cell>
          <cell r="N45">
            <v>400</v>
          </cell>
        </row>
        <row r="46">
          <cell r="D46" t="str">
            <v xml:space="preserve">3.6.1. Manutenção de Bem Imóvel </v>
          </cell>
          <cell r="N46">
            <v>241.75</v>
          </cell>
        </row>
        <row r="47">
          <cell r="D47" t="str">
            <v>4.3.2. Tarifas</v>
          </cell>
          <cell r="N47">
            <v>11.05</v>
          </cell>
        </row>
        <row r="48">
          <cell r="D48" t="str">
            <v>6.3.1.6. Serviços Técnicos Profissionais</v>
          </cell>
          <cell r="N48">
            <v>310</v>
          </cell>
        </row>
        <row r="49">
          <cell r="D49" t="str">
            <v>4.3.2. Tarifas</v>
          </cell>
          <cell r="N49">
            <v>11.05</v>
          </cell>
        </row>
        <row r="50">
          <cell r="D50" t="str">
            <v>4.3.2. Tarifas</v>
          </cell>
          <cell r="N50">
            <v>11.05</v>
          </cell>
        </row>
        <row r="51">
          <cell r="D51" t="str">
            <v>4.3.2. Tarifas</v>
          </cell>
          <cell r="N51">
            <v>11.05</v>
          </cell>
        </row>
        <row r="52">
          <cell r="D52" t="str">
            <v xml:space="preserve"> 3.3. Material Expediente </v>
          </cell>
          <cell r="N52">
            <v>179.96</v>
          </cell>
        </row>
        <row r="53">
          <cell r="D53" t="str">
            <v xml:space="preserve"> 1.4. Benefícios</v>
          </cell>
          <cell r="N53">
            <v>254.97</v>
          </cell>
        </row>
        <row r="54">
          <cell r="D54" t="str">
            <v xml:space="preserve"> 3.3. Material Expediente </v>
          </cell>
          <cell r="N54">
            <v>648</v>
          </cell>
        </row>
        <row r="55">
          <cell r="D55" t="str">
            <v xml:space="preserve"> 2.2. Medicamentos </v>
          </cell>
          <cell r="N55">
            <v>10580</v>
          </cell>
        </row>
        <row r="56">
          <cell r="D56" t="str">
            <v>5.2. Água</v>
          </cell>
          <cell r="N56">
            <v>24244</v>
          </cell>
        </row>
        <row r="57">
          <cell r="D57" t="str">
            <v>4.3.2. Tarifas</v>
          </cell>
          <cell r="N57">
            <v>11.05</v>
          </cell>
        </row>
        <row r="58">
          <cell r="D58" t="str">
            <v>4.3.2. Tarifas</v>
          </cell>
          <cell r="N58">
            <v>11.05</v>
          </cell>
        </row>
        <row r="59">
          <cell r="D59" t="str">
            <v>4.3.2. Tarifas</v>
          </cell>
          <cell r="N59">
            <v>11.05</v>
          </cell>
        </row>
        <row r="60">
          <cell r="D60" t="str">
            <v>4.3.2. Tarifas</v>
          </cell>
          <cell r="N60">
            <v>11.05</v>
          </cell>
        </row>
        <row r="61">
          <cell r="D61" t="str">
            <v xml:space="preserve"> 3.3. Material Expediente </v>
          </cell>
          <cell r="N61">
            <v>669.5</v>
          </cell>
        </row>
        <row r="62">
          <cell r="D62" t="str">
            <v xml:space="preserve"> 3.2. Material/Gêneros Alimentícios </v>
          </cell>
          <cell r="N62">
            <v>1050</v>
          </cell>
        </row>
        <row r="63">
          <cell r="D63" t="str">
            <v xml:space="preserve"> 3.3. Material Expediente </v>
          </cell>
          <cell r="N63">
            <v>1794.3999999999999</v>
          </cell>
        </row>
        <row r="64">
          <cell r="D64" t="str">
            <v xml:space="preserve"> 3.3. Material Expediente </v>
          </cell>
          <cell r="N64">
            <v>371.65</v>
          </cell>
        </row>
        <row r="65">
          <cell r="D65" t="str">
            <v xml:space="preserve"> 3.3. Material Expediente </v>
          </cell>
          <cell r="N65">
            <v>486.5</v>
          </cell>
        </row>
        <row r="66">
          <cell r="D66" t="str">
            <v xml:space="preserve"> 3.3. Material Expediente </v>
          </cell>
          <cell r="N66">
            <v>960</v>
          </cell>
        </row>
        <row r="67">
          <cell r="D67" t="str">
            <v xml:space="preserve"> 2.1. Materiais Descartáveis/Materiais de Penso </v>
          </cell>
          <cell r="N67">
            <v>78</v>
          </cell>
        </row>
        <row r="68">
          <cell r="D68" t="str">
            <v xml:space="preserve">3.8. Outras Despesas com Materiais Diversos </v>
          </cell>
          <cell r="N68">
            <v>1295</v>
          </cell>
        </row>
        <row r="69">
          <cell r="D69" t="str">
            <v xml:space="preserve">3.8. Outras Despesas com Materiais Diversos </v>
          </cell>
          <cell r="N69">
            <v>200</v>
          </cell>
        </row>
        <row r="70">
          <cell r="D70" t="str">
            <v xml:space="preserve"> 2.2. Medicamentos </v>
          </cell>
          <cell r="N70">
            <v>780</v>
          </cell>
        </row>
        <row r="71">
          <cell r="D71" t="str">
            <v xml:space="preserve"> 2.1. Materiais Descartáveis/Materiais de Penso </v>
          </cell>
          <cell r="N71">
            <v>753.2</v>
          </cell>
        </row>
        <row r="72">
          <cell r="D72" t="str">
            <v>11.6.1.1.6. Outras Pessoas Jurídicas</v>
          </cell>
          <cell r="N72">
            <v>225303.37</v>
          </cell>
        </row>
        <row r="73">
          <cell r="D73" t="str">
            <v>11.6.3.1.6. Serviços Técnicos Profissionais</v>
          </cell>
          <cell r="N73">
            <v>1483.61</v>
          </cell>
        </row>
        <row r="74">
          <cell r="D74" t="str">
            <v xml:space="preserve"> 2.7. Material laboratorial </v>
          </cell>
          <cell r="N74">
            <v>9800</v>
          </cell>
        </row>
        <row r="75">
          <cell r="D75" t="str">
            <v xml:space="preserve"> 2.7. Material laboratorial </v>
          </cell>
          <cell r="N75">
            <v>9800</v>
          </cell>
        </row>
        <row r="76">
          <cell r="D76" t="str">
            <v xml:space="preserve"> 2.1. Materiais Descartáveis/Materiais de Penso </v>
          </cell>
          <cell r="N76">
            <v>753.2</v>
          </cell>
        </row>
        <row r="77">
          <cell r="D77" t="str">
            <v>7.2.1.3. Engenharia Clínica</v>
          </cell>
          <cell r="N77">
            <v>19200</v>
          </cell>
        </row>
        <row r="78">
          <cell r="D78" t="str">
            <v>5.2. Água</v>
          </cell>
          <cell r="N78">
            <v>64.17</v>
          </cell>
        </row>
        <row r="79">
          <cell r="D79" t="str">
            <v>6.3.1.3. Manutenção/Aluguel/Uso de Sistemas ou Softwares</v>
          </cell>
          <cell r="N79">
            <v>800</v>
          </cell>
        </row>
        <row r="80">
          <cell r="D80" t="str">
            <v>6.3.1.3. Manutenção/Aluguel/Uso de Sistemas ou Softwares</v>
          </cell>
          <cell r="N80">
            <v>26200</v>
          </cell>
        </row>
        <row r="81">
          <cell r="D81" t="str">
            <v>6.3.1.3. Manutenção/Aluguel/Uso de Sistemas ou Softwares</v>
          </cell>
          <cell r="N81">
            <v>8723</v>
          </cell>
        </row>
        <row r="82">
          <cell r="D82" t="str">
            <v>6.3.1.9. Outras Pessoas Jurídicas</v>
          </cell>
          <cell r="N82">
            <v>4000</v>
          </cell>
        </row>
        <row r="83">
          <cell r="D83" t="str">
            <v>5.4.2. Locação de Máquinas e Equipamentos (Pessoa Jurídica)</v>
          </cell>
          <cell r="N83">
            <v>14560</v>
          </cell>
        </row>
        <row r="84">
          <cell r="D84" t="str">
            <v>6.3.1.6. Serviços Técnicos Profissionais</v>
          </cell>
          <cell r="N84">
            <v>6500</v>
          </cell>
        </row>
        <row r="85">
          <cell r="D85" t="str">
            <v>4.1. Seguros (Imóvel e veículos)</v>
          </cell>
          <cell r="N85">
            <v>1317.8766666666668</v>
          </cell>
        </row>
        <row r="86">
          <cell r="D86" t="str">
            <v>6.3.1.7. Dedetização</v>
          </cell>
          <cell r="N86">
            <v>520</v>
          </cell>
        </row>
        <row r="87">
          <cell r="D87" t="str">
            <v>5.4.4. Locação de Veículos Automotores (Pessoa Jurídica) (Exceto Ambulância)</v>
          </cell>
          <cell r="N87">
            <v>3233.33</v>
          </cell>
        </row>
        <row r="88">
          <cell r="D88" t="str">
            <v>6.3.1.4. Vigilância</v>
          </cell>
          <cell r="N88">
            <v>49462.53</v>
          </cell>
        </row>
        <row r="89">
          <cell r="D89" t="str">
            <v>11.6.3.1.4. Vigilância</v>
          </cell>
          <cell r="N89">
            <v>8219.74</v>
          </cell>
        </row>
        <row r="90">
          <cell r="D90" t="str">
            <v>11.6.1.1.1. Médicos</v>
          </cell>
          <cell r="N90">
            <v>3165</v>
          </cell>
        </row>
        <row r="91">
          <cell r="D91" t="str">
            <v>11.6.1.1.1. Médicos</v>
          </cell>
          <cell r="N91">
            <v>3165</v>
          </cell>
        </row>
        <row r="92">
          <cell r="D92" t="str">
            <v>11.6.1.1.1. Médicos</v>
          </cell>
          <cell r="N92">
            <v>3165</v>
          </cell>
        </row>
        <row r="93">
          <cell r="D93" t="str">
            <v>5.7.2. Outras Despesas Gerais (Pessoa Juridica)</v>
          </cell>
          <cell r="N93">
            <v>3553</v>
          </cell>
        </row>
        <row r="94">
          <cell r="D94" t="str">
            <v>11.5.4.3. Locação de Equipamentos Médico-Hospitalares (Pessoa Jurídica)</v>
          </cell>
          <cell r="N94">
            <v>696.63</v>
          </cell>
        </row>
        <row r="95">
          <cell r="D95" t="str">
            <v>11.5.4.3. Locação de Equipamentos Médico-Hospitalares (Pessoa Jurídica)</v>
          </cell>
          <cell r="N95">
            <v>886.62</v>
          </cell>
          <cell r="Q95">
            <v>306895.79000000004</v>
          </cell>
        </row>
        <row r="96">
          <cell r="D96" t="str">
            <v>11.6.1.1.1. Médicos</v>
          </cell>
          <cell r="N96">
            <v>6068.75</v>
          </cell>
        </row>
        <row r="97">
          <cell r="D97" t="str">
            <v>6.3.1.3. Manutenção/Aluguel/Uso de Sistemas ou Softwares</v>
          </cell>
          <cell r="N97">
            <v>5000</v>
          </cell>
        </row>
        <row r="98">
          <cell r="D98" t="str">
            <v>6.1.1.1. Médicos</v>
          </cell>
          <cell r="N98">
            <v>3165</v>
          </cell>
        </row>
        <row r="99">
          <cell r="D99" t="str">
            <v>6.3.1.5. Consultorias e Treinamentos</v>
          </cell>
          <cell r="N99">
            <v>3600</v>
          </cell>
        </row>
        <row r="100">
          <cell r="D100" t="str">
            <v>6.1.1.1. Médicos</v>
          </cell>
          <cell r="N100">
            <v>5500</v>
          </cell>
        </row>
        <row r="101">
          <cell r="D101" t="str">
            <v>6.1.1.1. Médicos</v>
          </cell>
          <cell r="N101">
            <v>18700</v>
          </cell>
        </row>
        <row r="102">
          <cell r="D102" t="str">
            <v>6.3.1.9. Outras Pessoas Jurídicas</v>
          </cell>
          <cell r="N102">
            <v>2000</v>
          </cell>
        </row>
        <row r="103">
          <cell r="D103" t="str">
            <v>11.5.1.2. Telefonia Fixa/Internet</v>
          </cell>
          <cell r="N103">
            <v>1438.99</v>
          </cell>
        </row>
        <row r="104">
          <cell r="D104" t="str">
            <v>11.5.1.2. Telefonia Fixa/Internet</v>
          </cell>
          <cell r="N104">
            <v>871</v>
          </cell>
        </row>
        <row r="105">
          <cell r="D105" t="str">
            <v>5.4.2. Locação de Máquinas e Equipamentos (Pessoa Jurídica)</v>
          </cell>
          <cell r="N105">
            <v>935</v>
          </cell>
        </row>
        <row r="106">
          <cell r="D106" t="str">
            <v>11.5.1.1. Telefonia Móvel</v>
          </cell>
          <cell r="N106">
            <v>375.19</v>
          </cell>
        </row>
        <row r="107">
          <cell r="D107" t="str">
            <v>6.1.1.1. Médicos</v>
          </cell>
          <cell r="N107">
            <v>3100</v>
          </cell>
        </row>
        <row r="108">
          <cell r="D108" t="str">
            <v>6.3.1.6. Serviços Técnicos Profissionais</v>
          </cell>
          <cell r="N108">
            <v>420</v>
          </cell>
        </row>
        <row r="109">
          <cell r="D109" t="str">
            <v>5.7.2. Outras Despesas Gerais (Pessoa Juridica)</v>
          </cell>
          <cell r="N109">
            <v>2400</v>
          </cell>
        </row>
        <row r="110">
          <cell r="D110" t="str">
            <v xml:space="preserve"> 1.4. Benefícios</v>
          </cell>
          <cell r="N110">
            <v>18361.490000000002</v>
          </cell>
        </row>
        <row r="111">
          <cell r="D111" t="str">
            <v>5.3. Energia Elétrica</v>
          </cell>
          <cell r="N111">
            <v>132710.03</v>
          </cell>
        </row>
        <row r="112">
          <cell r="D112" t="str">
            <v xml:space="preserve"> 3.3. Material Expediente </v>
          </cell>
          <cell r="N112">
            <v>179.95</v>
          </cell>
        </row>
        <row r="113">
          <cell r="D113" t="str">
            <v xml:space="preserve">3.6.2.3. Equipamento Médico-Hospitalar </v>
          </cell>
          <cell r="N113">
            <v>906.5</v>
          </cell>
        </row>
        <row r="114">
          <cell r="D114" t="str">
            <v xml:space="preserve"> 1.4. Benefícios</v>
          </cell>
          <cell r="N114">
            <v>378.38</v>
          </cell>
        </row>
        <row r="115">
          <cell r="D115" t="str">
            <v>11.4.1. Seguros (Imóvel e veículos)</v>
          </cell>
          <cell r="N115">
            <v>1105.3900000000001</v>
          </cell>
        </row>
        <row r="116">
          <cell r="D116" t="str">
            <v>11.6.1.2.1. Médicos</v>
          </cell>
          <cell r="N116">
            <v>2410</v>
          </cell>
        </row>
        <row r="117">
          <cell r="D117" t="str">
            <v>11.6.1.2.1. Médicos</v>
          </cell>
          <cell r="N117">
            <v>1270</v>
          </cell>
        </row>
        <row r="118">
          <cell r="D118" t="str">
            <v>11.6.1.2.1. Médicos</v>
          </cell>
          <cell r="N118">
            <v>2540</v>
          </cell>
        </row>
        <row r="119">
          <cell r="D119" t="str">
            <v>11.6.1.2.1. Médicos</v>
          </cell>
          <cell r="N119">
            <v>1140</v>
          </cell>
        </row>
        <row r="120">
          <cell r="D120" t="str">
            <v>11.6.1.2.1. Médicos</v>
          </cell>
          <cell r="N120">
            <v>1140</v>
          </cell>
        </row>
        <row r="121">
          <cell r="D121" t="str">
            <v>11.6.1.2.1. Médicos</v>
          </cell>
          <cell r="N121">
            <v>2280</v>
          </cell>
        </row>
        <row r="122">
          <cell r="D122" t="str">
            <v>11.6.1.2.1. Médicos</v>
          </cell>
          <cell r="N122">
            <v>1140</v>
          </cell>
        </row>
        <row r="123">
          <cell r="D123" t="str">
            <v>6.1.2.1. Médicos</v>
          </cell>
          <cell r="N123">
            <v>1270</v>
          </cell>
        </row>
        <row r="124">
          <cell r="D124" t="str">
            <v>6.1.2.1. Médicos</v>
          </cell>
          <cell r="N124">
            <v>1900</v>
          </cell>
        </row>
        <row r="125">
          <cell r="D125" t="str">
            <v>11.6.3.1.1.1. Lavanderia</v>
          </cell>
          <cell r="N125">
            <v>5369.66</v>
          </cell>
        </row>
        <row r="126">
          <cell r="D126" t="str">
            <v>11.6.3.1.1.1. Lavanderia</v>
          </cell>
          <cell r="N126">
            <v>8282.4</v>
          </cell>
        </row>
        <row r="127">
          <cell r="D127" t="str">
            <v>11.6.3.1.1.1. Lavanderia</v>
          </cell>
          <cell r="N127">
            <v>14292.95</v>
          </cell>
        </row>
        <row r="128">
          <cell r="D128" t="str">
            <v>11.6.3.1.1.1. Lavanderia</v>
          </cell>
          <cell r="N128">
            <v>18233.59</v>
          </cell>
        </row>
        <row r="129">
          <cell r="D129" t="str">
            <v>11.6.3.1.1.1. Lavanderia</v>
          </cell>
          <cell r="N129">
            <v>24338.15</v>
          </cell>
        </row>
        <row r="130">
          <cell r="D130" t="str">
            <v>4.3.2. Tarifas</v>
          </cell>
          <cell r="N130">
            <v>11.05</v>
          </cell>
        </row>
        <row r="131">
          <cell r="D131" t="str">
            <v>4.3.2. Tarifas</v>
          </cell>
          <cell r="N131">
            <v>11.05</v>
          </cell>
        </row>
        <row r="132">
          <cell r="D132" t="str">
            <v>4.3.2. Tarifas</v>
          </cell>
          <cell r="N132">
            <v>11.05</v>
          </cell>
        </row>
        <row r="133">
          <cell r="D133" t="str">
            <v>4.3.2. Tarifas</v>
          </cell>
          <cell r="N133">
            <v>11.05</v>
          </cell>
        </row>
        <row r="134">
          <cell r="D134" t="str">
            <v>4.3.2. Tarifas</v>
          </cell>
          <cell r="N134">
            <v>11.05</v>
          </cell>
        </row>
        <row r="135">
          <cell r="D135" t="str">
            <v>4.3.2. Tarifas</v>
          </cell>
          <cell r="N135">
            <v>11.05</v>
          </cell>
        </row>
        <row r="136">
          <cell r="D136" t="str">
            <v>4.3.2. Tarifas</v>
          </cell>
          <cell r="N136">
            <v>11.05</v>
          </cell>
        </row>
        <row r="137">
          <cell r="D137" t="str">
            <v>4.3.2. Tarifas</v>
          </cell>
          <cell r="N137">
            <v>11.05</v>
          </cell>
        </row>
        <row r="138">
          <cell r="D138" t="str">
            <v>4.3.2. Tarifas</v>
          </cell>
          <cell r="N138">
            <v>11.05</v>
          </cell>
        </row>
        <row r="139">
          <cell r="D139" t="str">
            <v>4.3.2. Tarifas</v>
          </cell>
          <cell r="N139">
            <v>11.05</v>
          </cell>
        </row>
        <row r="140">
          <cell r="D140" t="str">
            <v>4.3.2. Tarifas</v>
          </cell>
          <cell r="N140">
            <v>11.05</v>
          </cell>
        </row>
        <row r="141">
          <cell r="D141" t="str">
            <v>4.3.2. Tarifas</v>
          </cell>
          <cell r="N141">
            <v>11.05</v>
          </cell>
        </row>
        <row r="142">
          <cell r="D142" t="str">
            <v>4.3.2. Tarifas</v>
          </cell>
          <cell r="N142">
            <v>11.05</v>
          </cell>
        </row>
        <row r="143">
          <cell r="D143" t="str">
            <v>4.3.2. Tarifas</v>
          </cell>
          <cell r="N143">
            <v>11.05</v>
          </cell>
        </row>
        <row r="144">
          <cell r="D144" t="str">
            <v>4.3.2. Tarifas</v>
          </cell>
          <cell r="N144">
            <v>11.05</v>
          </cell>
        </row>
        <row r="145">
          <cell r="D145" t="str">
            <v>4.3.2. Tarifas</v>
          </cell>
          <cell r="N145">
            <v>11.05</v>
          </cell>
        </row>
        <row r="146">
          <cell r="D146" t="str">
            <v>4.3.2. Tarifas</v>
          </cell>
          <cell r="N146">
            <v>11.05</v>
          </cell>
        </row>
        <row r="147">
          <cell r="D147" t="str">
            <v>4.3.2. Tarifas</v>
          </cell>
          <cell r="N147">
            <v>11.05</v>
          </cell>
        </row>
        <row r="148">
          <cell r="D148" t="str">
            <v>4.3.2. Tarifas</v>
          </cell>
          <cell r="N148">
            <v>11.05</v>
          </cell>
        </row>
        <row r="149">
          <cell r="D149" t="str">
            <v>4.3.2. Tarifas</v>
          </cell>
          <cell r="N149">
            <v>11.05</v>
          </cell>
        </row>
        <row r="150">
          <cell r="D150" t="str">
            <v>4.3.2. Tarifas</v>
          </cell>
          <cell r="N150">
            <v>11.05</v>
          </cell>
        </row>
        <row r="151">
          <cell r="D151" t="str">
            <v>4.3.2. Tarifas</v>
          </cell>
          <cell r="N151">
            <v>11.05</v>
          </cell>
        </row>
        <row r="152">
          <cell r="D152" t="str">
            <v>4.3.2. Tarifas</v>
          </cell>
          <cell r="N152">
            <v>11.05</v>
          </cell>
        </row>
        <row r="153">
          <cell r="D153" t="str">
            <v>4.3.2. Tarifas</v>
          </cell>
          <cell r="N153">
            <v>11.05</v>
          </cell>
        </row>
        <row r="154">
          <cell r="D154" t="str">
            <v>4.3.2. Tarifas</v>
          </cell>
          <cell r="N154">
            <v>11.05</v>
          </cell>
        </row>
        <row r="155">
          <cell r="D155" t="str">
            <v>4.3.2. Tarifas</v>
          </cell>
          <cell r="N155">
            <v>11.05</v>
          </cell>
        </row>
        <row r="156">
          <cell r="D156" t="str">
            <v>4.3.2. Tarifas</v>
          </cell>
          <cell r="N156">
            <v>11.05</v>
          </cell>
        </row>
        <row r="157">
          <cell r="D157" t="str">
            <v>4.3.2. Tarifas</v>
          </cell>
          <cell r="N157">
            <v>11.05</v>
          </cell>
        </row>
        <row r="158">
          <cell r="D158" t="str">
            <v>4.3.2. Tarifas</v>
          </cell>
          <cell r="N158">
            <v>11.05</v>
          </cell>
        </row>
        <row r="159">
          <cell r="D159" t="str">
            <v>4.3.2. Tarifas</v>
          </cell>
          <cell r="N159">
            <v>11.05</v>
          </cell>
        </row>
        <row r="160">
          <cell r="D160" t="str">
            <v>4.3.2. Tarifas</v>
          </cell>
          <cell r="N160">
            <v>11.05</v>
          </cell>
        </row>
        <row r="161">
          <cell r="D161" t="str">
            <v>4.3.2. Tarifas</v>
          </cell>
          <cell r="N161">
            <v>11.05</v>
          </cell>
        </row>
        <row r="162">
          <cell r="D162" t="str">
            <v>4.3.2. Tarifas</v>
          </cell>
          <cell r="N162">
            <v>11.05</v>
          </cell>
        </row>
        <row r="163">
          <cell r="D163" t="str">
            <v>4.3.2. Tarifas</v>
          </cell>
          <cell r="N163">
            <v>11.05</v>
          </cell>
        </row>
        <row r="164">
          <cell r="D164" t="str">
            <v>4.3.2. Tarifas</v>
          </cell>
          <cell r="N164">
            <v>11.05</v>
          </cell>
        </row>
        <row r="165">
          <cell r="D165" t="str">
            <v>4.3.2. Tarifas</v>
          </cell>
          <cell r="N165">
            <v>11.05</v>
          </cell>
        </row>
        <row r="166">
          <cell r="D166" t="str">
            <v>4.3.2. Tarifas</v>
          </cell>
          <cell r="N166">
            <v>11.05</v>
          </cell>
        </row>
        <row r="167">
          <cell r="D167" t="str">
            <v>4.3.2. Tarifas</v>
          </cell>
          <cell r="N167">
            <v>11.05</v>
          </cell>
        </row>
        <row r="168">
          <cell r="D168" t="str">
            <v>4.3.2. Tarifas</v>
          </cell>
          <cell r="N168">
            <v>11.05</v>
          </cell>
        </row>
        <row r="169">
          <cell r="D169" t="str">
            <v>4.3.2. Tarifas</v>
          </cell>
          <cell r="N169">
            <v>11.05</v>
          </cell>
        </row>
        <row r="170">
          <cell r="D170" t="str">
            <v>4.3.2. Tarifas</v>
          </cell>
          <cell r="N170">
            <v>11.05</v>
          </cell>
        </row>
        <row r="171">
          <cell r="D171" t="str">
            <v>4.3.2. Tarifas</v>
          </cell>
          <cell r="N171">
            <v>93.45</v>
          </cell>
        </row>
        <row r="172">
          <cell r="D172" t="str">
            <v>4.3.2. Tarifas</v>
          </cell>
          <cell r="N172">
            <v>93.45</v>
          </cell>
        </row>
        <row r="173">
          <cell r="D173" t="str">
            <v>4.3.2. Tarifas</v>
          </cell>
          <cell r="N173">
            <v>93.45</v>
          </cell>
        </row>
        <row r="174">
          <cell r="D174" t="str">
            <v>11.6.1.1.1. Médicos</v>
          </cell>
          <cell r="N174">
            <v>2820</v>
          </cell>
        </row>
        <row r="175">
          <cell r="D175" t="str">
            <v>11.6.3.1.2. Coleta de Lixo Hospitalar</v>
          </cell>
          <cell r="N175">
            <v>11666.54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N2">
            <v>8678391.8799999934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4793411.26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 a Receber"/>
      <sheetName val="Contas a Pagar"/>
      <sheetName val="Cadastro_RV"/>
      <sheetName val="Cadastro_RS"/>
      <sheetName val="Cadastro_RF"/>
      <sheetName val="Cadastro_CF"/>
      <sheetName val="Cadastro_DA"/>
      <sheetName val="Cadastro_DP"/>
      <sheetName val="Cadastro_DPessoal"/>
      <sheetName val="Cadastro_DC"/>
      <sheetName val="Cadastro_DO"/>
      <sheetName val="Cadastro_DI"/>
      <sheetName val="Cadastro_OD"/>
      <sheetName val="Cadastro_OD (2)"/>
      <sheetName val="Cadastro_Clientes"/>
      <sheetName val="Cadastro_Fornecedores"/>
      <sheetName val="Cadastro_TC_Receitas"/>
      <sheetName val="Cadastro_TC_Despesas"/>
      <sheetName val="Cadastro Meta Saldo"/>
      <sheetName val="FC Diário"/>
      <sheetName val="FC Mensal"/>
      <sheetName val="DRE"/>
      <sheetName val="Cap_giro"/>
      <sheetName val="Dashboard"/>
      <sheetName val="Dashboard FINAL"/>
      <sheetName val="DASHBOARD2"/>
      <sheetName val="BD"/>
      <sheetName val="Planilha1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E10" t="str">
            <v>Nome do Fornecedor</v>
          </cell>
          <cell r="F10" t="str">
            <v>Endereço</v>
          </cell>
          <cell r="G10" t="str">
            <v>Cidade</v>
          </cell>
          <cell r="H10" t="str">
            <v>UF</v>
          </cell>
          <cell r="I10" t="str">
            <v>Telefone</v>
          </cell>
          <cell r="J10" t="str">
            <v>Nome de contato</v>
          </cell>
          <cell r="K10" t="str">
            <v>Tipo</v>
          </cell>
          <cell r="L10" t="str">
            <v>CNPJ/CPF</v>
          </cell>
        </row>
        <row r="11">
          <cell r="E11" t="str">
            <v>1000Medic Distribuidora Imp Exp de Medicamentos LTDA</v>
          </cell>
          <cell r="K11" t="str">
            <v>Pessoa Jurídica</v>
          </cell>
          <cell r="L11" t="str">
            <v>05.993.698/0001-07</v>
          </cell>
        </row>
        <row r="12">
          <cell r="E12" t="str">
            <v>A.M.L.P.S Comércio LTDA ME (Livre Acesso)</v>
          </cell>
          <cell r="F12" t="str">
            <v>Av. Beberibe, 186 - Sala 01 - Encruzilhada</v>
          </cell>
          <cell r="G12" t="str">
            <v>RECIFE</v>
          </cell>
          <cell r="H12" t="str">
            <v>PE</v>
          </cell>
          <cell r="K12" t="str">
            <v>Pessoa Jurídica</v>
          </cell>
          <cell r="L12" t="str">
            <v>00.327.853/0001-32</v>
          </cell>
        </row>
        <row r="13">
          <cell r="E13" t="str">
            <v>Abdias Pereira Diniz Neto</v>
          </cell>
          <cell r="K13" t="str">
            <v>Pessoa Física</v>
          </cell>
          <cell r="L13" t="str">
            <v>097986364-30</v>
          </cell>
        </row>
        <row r="14">
          <cell r="E14" t="str">
            <v>Acripel PE</v>
          </cell>
          <cell r="K14" t="str">
            <v>Pessoa Jurídica</v>
          </cell>
          <cell r="L14" t="str">
            <v>24.455.677/0001-82</v>
          </cell>
        </row>
        <row r="15">
          <cell r="E15" t="str">
            <v>Adelemberg Thiago Cordeiro Constantino</v>
          </cell>
          <cell r="K15" t="str">
            <v>Pessoa Jurídica</v>
          </cell>
          <cell r="L15" t="str">
            <v>066269084-21</v>
          </cell>
        </row>
        <row r="16">
          <cell r="E16" t="str">
            <v>Adriano Nassri Hazin</v>
          </cell>
        </row>
        <row r="17">
          <cell r="E17" t="str">
            <v>Água Ágil LTDA - ME</v>
          </cell>
          <cell r="F17" t="str">
            <v>Rua Dultra de Macedo 109, Sapucaia - 53270-800</v>
          </cell>
          <cell r="G17" t="str">
            <v>Olinda</v>
          </cell>
          <cell r="H17" t="str">
            <v>PE</v>
          </cell>
          <cell r="I17" t="str">
            <v>(81) 3498-5058</v>
          </cell>
          <cell r="J17" t="str">
            <v>aguaagil@aguaagil.com.br</v>
          </cell>
          <cell r="K17" t="str">
            <v>Pessoa Jurídica</v>
          </cell>
          <cell r="L17" t="str">
            <v>03.116.587/0001-97</v>
          </cell>
        </row>
        <row r="18">
          <cell r="E18" t="str">
            <v>Aguiar Serviços Eletrônicos Ltda</v>
          </cell>
          <cell r="F18" t="str">
            <v>Av. Gov. Carlos de Lima Cavalcante, 3995</v>
          </cell>
          <cell r="G18" t="str">
            <v>Casa Caiada</v>
          </cell>
          <cell r="H18" t="str">
            <v>PE</v>
          </cell>
          <cell r="K18" t="str">
            <v>Pessoa Jurídica</v>
          </cell>
          <cell r="L18" t="str">
            <v>10645770/0001-45</v>
          </cell>
        </row>
        <row r="19">
          <cell r="E19" t="str">
            <v>ALACER Ind. Eletrônica LTDA</v>
          </cell>
          <cell r="F19" t="str">
            <v>Rua Batista de Melo 57, Jardim Jabaquara</v>
          </cell>
          <cell r="G19" t="str">
            <v>São Paulo</v>
          </cell>
          <cell r="H19" t="str">
            <v>SP</v>
          </cell>
          <cell r="K19" t="str">
            <v>Pessoa Jurídica</v>
          </cell>
          <cell r="L19" t="str">
            <v>04.192.554/0001-99</v>
          </cell>
        </row>
        <row r="20">
          <cell r="E20" t="str">
            <v>Alef José da Silva Tiburcio</v>
          </cell>
          <cell r="F20" t="str">
            <v>Rua Rio Brigida, 200</v>
          </cell>
          <cell r="G20" t="str">
            <v>RECIFE</v>
          </cell>
          <cell r="H20" t="str">
            <v>PE</v>
          </cell>
          <cell r="K20" t="str">
            <v>Pessoa Física</v>
          </cell>
          <cell r="L20" t="str">
            <v>102901034-01</v>
          </cell>
        </row>
        <row r="21">
          <cell r="E21" t="str">
            <v>Alexandre Antonio da Silva</v>
          </cell>
          <cell r="K21" t="str">
            <v>Pessoa Física</v>
          </cell>
          <cell r="L21" t="str">
            <v>832288614-49</v>
          </cell>
        </row>
        <row r="22">
          <cell r="E22" t="str">
            <v>Algar Telecom</v>
          </cell>
          <cell r="F22" t="str">
            <v>Av. Cais do Apolo 222, 8º Andar</v>
          </cell>
          <cell r="G22" t="str">
            <v>Recife</v>
          </cell>
          <cell r="H22" t="str">
            <v>PE</v>
          </cell>
          <cell r="K22" t="str">
            <v>Pessoa Jurídica</v>
          </cell>
          <cell r="L22" t="str">
            <v>03.423.730/0001-93</v>
          </cell>
        </row>
        <row r="23">
          <cell r="E23" t="str">
            <v xml:space="preserve">AMD </v>
          </cell>
        </row>
        <row r="24">
          <cell r="E24" t="str">
            <v>Amyr Kelner Serviços Médicos</v>
          </cell>
          <cell r="K24" t="str">
            <v>Pessoa Jurídica</v>
          </cell>
          <cell r="L24" t="str">
            <v>39.844.900/0001-50</v>
          </cell>
        </row>
        <row r="25">
          <cell r="E25" t="str">
            <v>Ana Lucia B dos Santos Desentupidora</v>
          </cell>
          <cell r="F25" t="str">
            <v>Rua Pedro Nunes 41, Loja 0102</v>
          </cell>
          <cell r="G25" t="str">
            <v>Areias</v>
          </cell>
          <cell r="H25" t="str">
            <v>PE</v>
          </cell>
          <cell r="K25" t="str">
            <v>Pessoa Jurídica</v>
          </cell>
          <cell r="L25" t="str">
            <v>23070786/0001-19</v>
          </cell>
        </row>
        <row r="26">
          <cell r="E26" t="str">
            <v>Ana Sibele de Carvalho Mendes</v>
          </cell>
          <cell r="K26" t="str">
            <v>Pessoa Física</v>
          </cell>
          <cell r="L26" t="str">
            <v>019823394-97</v>
          </cell>
        </row>
        <row r="27">
          <cell r="E27" t="str">
            <v>Ananda Costa Domingos</v>
          </cell>
          <cell r="K27" t="str">
            <v>Pessoa Física</v>
          </cell>
          <cell r="L27" t="str">
            <v>065225024-61</v>
          </cell>
        </row>
        <row r="28">
          <cell r="E28" t="str">
            <v>Anbioton Importadora Ltda</v>
          </cell>
          <cell r="F28" t="str">
            <v>Rua 12 de Maio, 547 - Vila Galvão</v>
          </cell>
          <cell r="G28" t="str">
            <v>Guarrulhos</v>
          </cell>
          <cell r="H28" t="str">
            <v>SP</v>
          </cell>
          <cell r="I28" t="str">
            <v>(11) 4372-9982</v>
          </cell>
          <cell r="K28" t="str">
            <v>Pessoa Jurídica</v>
          </cell>
          <cell r="L28" t="str">
            <v>11.260.846/0001-87</v>
          </cell>
        </row>
        <row r="29">
          <cell r="E29" t="str">
            <v>Anderson José dos Santos</v>
          </cell>
          <cell r="F29" t="str">
            <v>Rua Surubim, 51</v>
          </cell>
          <cell r="G29" t="str">
            <v>Olinda</v>
          </cell>
          <cell r="H29" t="str">
            <v>PE</v>
          </cell>
          <cell r="K29" t="str">
            <v>Pessoa Física</v>
          </cell>
          <cell r="L29">
            <v>10042633419</v>
          </cell>
        </row>
        <row r="30">
          <cell r="E30" t="str">
            <v>Anderson Santos Fraga</v>
          </cell>
          <cell r="K30" t="str">
            <v>Pessoa Física</v>
          </cell>
          <cell r="L30" t="str">
            <v>064133034-09</v>
          </cell>
        </row>
        <row r="31">
          <cell r="E31" t="str">
            <v>Antibióticos do Brasil</v>
          </cell>
          <cell r="K31" t="str">
            <v>Pessoa Jurídica</v>
          </cell>
          <cell r="L31" t="str">
            <v>05.439635/0004-56</v>
          </cell>
        </row>
        <row r="32">
          <cell r="E32" t="str">
            <v>Armarinho Ivo</v>
          </cell>
          <cell r="F32" t="str">
            <v>Rua de Santa Rita 171, São José - 50020-320</v>
          </cell>
          <cell r="G32" t="str">
            <v>Recife</v>
          </cell>
          <cell r="H32" t="str">
            <v>PE</v>
          </cell>
          <cell r="I32" t="str">
            <v>(81) 3424-1182</v>
          </cell>
          <cell r="K32" t="str">
            <v>Pessoa Jurídica</v>
          </cell>
          <cell r="L32" t="str">
            <v>01.752.051/0001-32</v>
          </cell>
        </row>
        <row r="33">
          <cell r="E33" t="str">
            <v>Art Cirurgica Ltda</v>
          </cell>
          <cell r="K33" t="str">
            <v>Pessoa Jurídica</v>
          </cell>
          <cell r="L33" t="str">
            <v>24436602/0001-54</v>
          </cell>
        </row>
        <row r="34">
          <cell r="E34" t="str">
            <v>ART COR Programação Visual LTDA ME</v>
          </cell>
          <cell r="F34" t="str">
            <v>Rua Odete Monteiro 56, Cordeiro - 50411-740</v>
          </cell>
          <cell r="G34" t="str">
            <v>Recife</v>
          </cell>
          <cell r="H34" t="str">
            <v>PE</v>
          </cell>
          <cell r="K34" t="str">
            <v>Pessoa Jurídica</v>
          </cell>
          <cell r="L34" t="str">
            <v>00.572.934/0001-06</v>
          </cell>
        </row>
        <row r="35">
          <cell r="E35" t="str">
            <v>Assistência Médica Ltda</v>
          </cell>
        </row>
        <row r="36">
          <cell r="E36" t="str">
            <v>Atos Médica Com e Rep de Prod Médicos</v>
          </cell>
          <cell r="F36" t="str">
            <v>Rua da Hora, 772</v>
          </cell>
          <cell r="G36" t="str">
            <v>Espinheiro</v>
          </cell>
          <cell r="H36" t="str">
            <v>PE</v>
          </cell>
          <cell r="K36" t="str">
            <v>Pessoa Jurídica</v>
          </cell>
          <cell r="L36" t="str">
            <v>15.227.236/0001-32</v>
          </cell>
        </row>
        <row r="37">
          <cell r="E37" t="str">
            <v>Avil Textil LTDA</v>
          </cell>
          <cell r="K37" t="str">
            <v>Pessoa Jurídica</v>
          </cell>
          <cell r="L37" t="str">
            <v>04.917.296/0011-32</v>
          </cell>
        </row>
        <row r="38">
          <cell r="E38" t="str">
            <v xml:space="preserve">B.H. Cyrino Construções e Reformas </v>
          </cell>
          <cell r="F38" t="str">
            <v>Rod.BR 101 Sul - Zona Rural</v>
          </cell>
          <cell r="G38" t="str">
            <v>Xexéu</v>
          </cell>
          <cell r="H38" t="str">
            <v>PE</v>
          </cell>
          <cell r="K38" t="str">
            <v>Pessoa Jurídica</v>
          </cell>
          <cell r="L38" t="str">
            <v>28.925.803/0001-76</v>
          </cell>
        </row>
        <row r="39">
          <cell r="E39" t="str">
            <v>Banco do Bradesco S/A</v>
          </cell>
          <cell r="K39" t="str">
            <v>Pessoa Jurídica</v>
          </cell>
        </row>
        <row r="40">
          <cell r="E40" t="str">
            <v>BID Comércio e Serviços em Tecnologia da Informação LTDA</v>
          </cell>
          <cell r="K40" t="str">
            <v>Pessoa Jurídica</v>
          </cell>
          <cell r="L40" t="str">
            <v>05.020.356/0001-00</v>
          </cell>
        </row>
        <row r="41">
          <cell r="E41" t="str">
            <v>Biotec Produtos Hospitalares LTDA</v>
          </cell>
          <cell r="K41" t="str">
            <v>Pessoa Jurídica</v>
          </cell>
          <cell r="L41" t="str">
            <v>07.204.591/0001-68</v>
          </cell>
        </row>
        <row r="42">
          <cell r="E42" t="str">
            <v>Brascon Gestão Ambiental Ltda</v>
          </cell>
          <cell r="F42" t="str">
            <v>BR 232, KM 63 - Lote 03</v>
          </cell>
          <cell r="G42" t="str">
            <v>Pombos</v>
          </cell>
          <cell r="H42" t="str">
            <v>PE</v>
          </cell>
          <cell r="K42" t="str">
            <v>Pessoa Jurídica</v>
          </cell>
          <cell r="L42" t="str">
            <v>11.863.530/0001-80</v>
          </cell>
        </row>
        <row r="43">
          <cell r="E43" t="str">
            <v>Brasileiro Gráfica e Editora</v>
          </cell>
          <cell r="K43" t="str">
            <v>Pessoa Jurídica</v>
          </cell>
          <cell r="L43" t="str">
            <v>12.721.703/0001-98</v>
          </cell>
        </row>
        <row r="44">
          <cell r="E44" t="str">
            <v>Bravo Locação de Máquinas e Equipamentos Ltda</v>
          </cell>
          <cell r="F44" t="str">
            <v>Rua Mata Grande, 151</v>
          </cell>
          <cell r="G44" t="str">
            <v>Prazeres</v>
          </cell>
          <cell r="H44" t="str">
            <v>PE</v>
          </cell>
          <cell r="K44" t="str">
            <v>Pessoa Jurídica</v>
          </cell>
          <cell r="L44" t="str">
            <v>14543772/0001-84</v>
          </cell>
        </row>
        <row r="45">
          <cell r="E45" t="str">
            <v>Bruno Cosmo da Costa Comércio e Serviços</v>
          </cell>
          <cell r="F45" t="str">
            <v>Rua da Assembleia 67, Sala 35, Edf. São Gabriel - 50030-130</v>
          </cell>
          <cell r="G45" t="str">
            <v>Recife</v>
          </cell>
          <cell r="H45" t="str">
            <v>PE</v>
          </cell>
          <cell r="J45" t="str">
            <v>bruno@amdsistemas.com.br</v>
          </cell>
          <cell r="K45" t="str">
            <v>Pessoa Jurídica</v>
          </cell>
          <cell r="L45" t="str">
            <v>24.801.362/0001-40</v>
          </cell>
        </row>
        <row r="46">
          <cell r="E46" t="str">
            <v>C M Hospitalar S.A - Grupo Mafra</v>
          </cell>
          <cell r="F46" t="str">
            <v>Rua Riachão, 807 - Muribeca</v>
          </cell>
          <cell r="G46" t="str">
            <v>Jaboatão dos Guararapes</v>
          </cell>
          <cell r="H46" t="str">
            <v>PE</v>
          </cell>
          <cell r="I46" t="str">
            <v>(81) 3771-0990</v>
          </cell>
          <cell r="K46" t="str">
            <v>Pessoa Jurídica</v>
          </cell>
          <cell r="L46" t="str">
            <v>12.420.164/0010-48</v>
          </cell>
        </row>
        <row r="47">
          <cell r="E47" t="str">
            <v>C M Hospitalar S.A - Grupo Mafra 1</v>
          </cell>
          <cell r="K47" t="str">
            <v>Pessoa Jurídica</v>
          </cell>
          <cell r="L47" t="str">
            <v>12.420.164/0001-57</v>
          </cell>
        </row>
        <row r="48">
          <cell r="E48" t="str">
            <v>C M Hospitalar S.A - Grupo Mafra 3</v>
          </cell>
          <cell r="K48" t="str">
            <v>Pessoa Jurídica</v>
          </cell>
          <cell r="L48" t="str">
            <v>12.420.164/0003-19</v>
          </cell>
        </row>
        <row r="49">
          <cell r="E49" t="str">
            <v>C M Hospitalar S.A - Grupo Mafra 9</v>
          </cell>
          <cell r="K49" t="str">
            <v>Pessoa Jurídica</v>
          </cell>
          <cell r="L49" t="str">
            <v>12.420.164/0009-04</v>
          </cell>
        </row>
        <row r="50">
          <cell r="E50" t="str">
            <v>C P Paulista Locação de Veículos EIRELI (Alugue Brasil)</v>
          </cell>
          <cell r="F50" t="str">
            <v>Rua José da Silva Lucena 697, Imbiribeira - 51160-350</v>
          </cell>
          <cell r="G50" t="str">
            <v>Recife</v>
          </cell>
          <cell r="H50" t="str">
            <v>PE</v>
          </cell>
          <cell r="I50" t="str">
            <v>(81) 3031-3969</v>
          </cell>
          <cell r="K50" t="str">
            <v>Pessoa Jurídica</v>
          </cell>
          <cell r="L50" t="str">
            <v>04.448.986/0002-22</v>
          </cell>
        </row>
        <row r="51">
          <cell r="E51" t="str">
            <v>Caixa Econômica Federal</v>
          </cell>
        </row>
        <row r="52">
          <cell r="E52" t="str">
            <v>Carlin Cofecções LTDA</v>
          </cell>
          <cell r="K52" t="str">
            <v>Pessoa Jurídica</v>
          </cell>
        </row>
        <row r="53">
          <cell r="E53" t="str">
            <v>Carlos E de Gois Paiva Lubrificação</v>
          </cell>
          <cell r="F53" t="str">
            <v>Rua Igarassu, 104 - Recife</v>
          </cell>
          <cell r="G53" t="str">
            <v>RECIFE</v>
          </cell>
          <cell r="H53" t="str">
            <v>PE</v>
          </cell>
          <cell r="K53" t="str">
            <v>Pessoa Jurídica</v>
          </cell>
          <cell r="L53" t="str">
            <v>05.930.186/0001-00</v>
          </cell>
        </row>
        <row r="54">
          <cell r="E54" t="str">
            <v>Carlos Frederico Dias Costa Filho</v>
          </cell>
          <cell r="K54" t="str">
            <v>Pessoa Física</v>
          </cell>
          <cell r="L54" t="str">
            <v>118065694-69</v>
          </cell>
        </row>
        <row r="55">
          <cell r="E55" t="str">
            <v>Casa Albuquerque LTDA</v>
          </cell>
          <cell r="K55" t="str">
            <v>Pessoa Jurídica</v>
          </cell>
          <cell r="L55" t="str">
            <v>01.735.022/0001-62</v>
          </cell>
        </row>
        <row r="56">
          <cell r="E56" t="str">
            <v>Casa do Laboratório LTDA</v>
          </cell>
          <cell r="F56" t="str">
            <v>Rua Caxangá Agape 4515, Várzea - 50740-060</v>
          </cell>
          <cell r="G56" t="str">
            <v>Recife</v>
          </cell>
          <cell r="H56" t="str">
            <v>PE</v>
          </cell>
          <cell r="I56" t="str">
            <v>(81) 3081-6600</v>
          </cell>
          <cell r="K56" t="str">
            <v>Pessoa Jurídica</v>
          </cell>
          <cell r="L56" t="str">
            <v>08.772.204/0001-52</v>
          </cell>
        </row>
        <row r="57">
          <cell r="E57" t="str">
            <v>Catunda e Gomes Urologista Associados Ltda</v>
          </cell>
          <cell r="F57" t="str">
            <v>Av. Norte Miguel Arraes de Alencar, 3003</v>
          </cell>
          <cell r="G57" t="str">
            <v>RECIFE</v>
          </cell>
          <cell r="H57" t="str">
            <v>PE</v>
          </cell>
          <cell r="K57" t="str">
            <v>Pessoa Jurídica</v>
          </cell>
          <cell r="L57" t="str">
            <v>20.550.492/0001-04</v>
          </cell>
        </row>
        <row r="58">
          <cell r="E58" t="str">
            <v>Cecília Andrade dos Santos</v>
          </cell>
          <cell r="F58" t="str">
            <v>Rua Estácio Coimbra, 171 - Paissandu</v>
          </cell>
          <cell r="G58" t="str">
            <v>RECIFE</v>
          </cell>
          <cell r="H58" t="str">
            <v>PE</v>
          </cell>
          <cell r="K58" t="str">
            <v>Pessoa Física</v>
          </cell>
          <cell r="L58" t="str">
            <v>065019524-84</v>
          </cell>
        </row>
        <row r="59">
          <cell r="E59" t="str">
            <v>Celpe</v>
          </cell>
          <cell r="F59" t="str">
            <v>Av. João de Barros 111, Boa Vista - 50050-902</v>
          </cell>
          <cell r="G59" t="str">
            <v>Recife</v>
          </cell>
          <cell r="H59" t="str">
            <v>PE</v>
          </cell>
          <cell r="K59" t="str">
            <v>Pessoa Jurídica</v>
          </cell>
          <cell r="L59" t="str">
            <v>10.835.932/0001-08</v>
          </cell>
        </row>
        <row r="60">
          <cell r="E60" t="str">
            <v>Cenep Ltda</v>
          </cell>
          <cell r="F60" t="str">
            <v>Av. Caxangá, 5455</v>
          </cell>
          <cell r="G60" t="str">
            <v>RECIFE</v>
          </cell>
          <cell r="H60" t="str">
            <v>PE</v>
          </cell>
          <cell r="I60" t="str">
            <v>(81) 3269-4013</v>
          </cell>
          <cell r="K60" t="str">
            <v>Pessoa Jurídica</v>
          </cell>
          <cell r="L60" t="str">
            <v>01.687.725/0001-62</v>
          </cell>
        </row>
        <row r="61">
          <cell r="E61" t="str">
            <v>Centro Cardiológico de Olinda LTDA</v>
          </cell>
        </row>
        <row r="62">
          <cell r="E62" t="str">
            <v>Centro de Tratamento Nefrológico LTDA</v>
          </cell>
          <cell r="K62" t="str">
            <v>Pessoa Jurídica</v>
          </cell>
          <cell r="L62" t="str">
            <v>41.249.335/0001-25</v>
          </cell>
        </row>
        <row r="63">
          <cell r="E63" t="str">
            <v>Centro PE Psico Aplicada LTDA</v>
          </cell>
          <cell r="K63" t="str">
            <v>Pessoa Jurídica</v>
          </cell>
          <cell r="L63" t="str">
            <v>09.756.925/0001-31</v>
          </cell>
        </row>
        <row r="64">
          <cell r="E64" t="str">
            <v>Científica Lab</v>
          </cell>
        </row>
        <row r="65">
          <cell r="E65" t="str">
            <v>Cirúrgica Fernandes</v>
          </cell>
          <cell r="K65" t="str">
            <v>Pessoa Jurídica</v>
          </cell>
          <cell r="L65" t="str">
            <v>61.418.042/0001-31</v>
          </cell>
        </row>
        <row r="66">
          <cell r="E66" t="str">
            <v>Cirúrgica Montebello Ltda</v>
          </cell>
          <cell r="F66" t="str">
            <v>Rua Cosmorama 710, Boa Viagem - 51130-080</v>
          </cell>
          <cell r="G66" t="str">
            <v>Recife</v>
          </cell>
          <cell r="H66" t="str">
            <v>PE</v>
          </cell>
          <cell r="I66" t="str">
            <v>(81) 3035-9050</v>
          </cell>
          <cell r="K66" t="str">
            <v>Pessoa Jurídica</v>
          </cell>
          <cell r="L66" t="str">
            <v>08.674.752/0001-40</v>
          </cell>
        </row>
        <row r="67">
          <cell r="E67" t="str">
            <v>Cirúrgica Montebello LTDA - Filial</v>
          </cell>
          <cell r="F67" t="str">
            <v>Rua Capitão Barroso Pereira 185,  Boa Viagem - CEP: 51130-260</v>
          </cell>
          <cell r="G67" t="str">
            <v>Recife</v>
          </cell>
          <cell r="H67" t="str">
            <v>PE</v>
          </cell>
          <cell r="I67" t="str">
            <v>(81) 3035-9050</v>
          </cell>
          <cell r="K67" t="str">
            <v>Pessoa Jurídica</v>
          </cell>
          <cell r="L67" t="str">
            <v>08.674.752/0003-01</v>
          </cell>
        </row>
        <row r="68">
          <cell r="E68" t="str">
            <v>CKCD</v>
          </cell>
        </row>
        <row r="69">
          <cell r="E69" t="str">
            <v>CL Comércio de Materiais Médicos Hospitalares LTDA</v>
          </cell>
          <cell r="F69" t="str">
            <v>Rua Silveira Lobo 145, Casa Forte - 52061-030</v>
          </cell>
          <cell r="G69" t="str">
            <v>Recife</v>
          </cell>
          <cell r="H69" t="str">
            <v xml:space="preserve">PE </v>
          </cell>
          <cell r="I69" t="str">
            <v>(81) 3441-0163</v>
          </cell>
          <cell r="K69" t="str">
            <v>Pessoa Jurídica</v>
          </cell>
          <cell r="L69" t="str">
            <v>13.441.051/0002-81</v>
          </cell>
        </row>
        <row r="70">
          <cell r="E70" t="str">
            <v>Companhia Excelsior de Seguros</v>
          </cell>
        </row>
        <row r="71">
          <cell r="E71" t="str">
            <v>Compesa</v>
          </cell>
          <cell r="F71" t="str">
            <v>Av. Cruz Cabugá 1387, Santo Amaro - 50040-000</v>
          </cell>
          <cell r="G71" t="str">
            <v>Recife</v>
          </cell>
          <cell r="H71" t="str">
            <v>PE</v>
          </cell>
          <cell r="I71" t="str">
            <v>(81) 0800 081 0195</v>
          </cell>
          <cell r="K71" t="str">
            <v>Pessoa Jurídica</v>
          </cell>
          <cell r="L71" t="str">
            <v>09.769.035/0001-64</v>
          </cell>
        </row>
        <row r="72">
          <cell r="E72" t="str">
            <v>Comtel Serviços de Manutenção LTDA</v>
          </cell>
          <cell r="K72" t="str">
            <v>Pessoa Jurídica</v>
          </cell>
          <cell r="L72" t="str">
            <v>36.808.919/0001-53</v>
          </cell>
        </row>
        <row r="73">
          <cell r="E73" t="str">
            <v>Conecta Controle de Acesso e Sist. de Inf.</v>
          </cell>
          <cell r="F73" t="str">
            <v>Rua Campos de Brito, 10 - Nova Caruaru</v>
          </cell>
          <cell r="G73" t="str">
            <v>Caruaru</v>
          </cell>
          <cell r="H73" t="str">
            <v>PE</v>
          </cell>
          <cell r="I73" t="str">
            <v>(81) 3046-5000</v>
          </cell>
          <cell r="K73" t="str">
            <v>Pessoa Jurídica</v>
          </cell>
          <cell r="L73" t="str">
            <v>09.253.230/0001-37</v>
          </cell>
        </row>
        <row r="74">
          <cell r="E74" t="str">
            <v>Copiadora e Gráficas KM Serviços Ltda</v>
          </cell>
          <cell r="F74" t="str">
            <v>Av. Cons. Aguiar, 1350 - Boa Viagem</v>
          </cell>
          <cell r="G74" t="str">
            <v>RECIFE</v>
          </cell>
          <cell r="H74" t="str">
            <v>PE</v>
          </cell>
          <cell r="K74" t="str">
            <v>Pessoa Jurídica</v>
          </cell>
          <cell r="L74" t="str">
            <v>02.635.488/0001-59</v>
          </cell>
        </row>
        <row r="75">
          <cell r="E75" t="str">
            <v>CSL Materiais de Higiene e Papelaria Ltda</v>
          </cell>
          <cell r="F75" t="str">
            <v>Rua Feliciano de Melo, 242 - Afogados</v>
          </cell>
          <cell r="G75" t="str">
            <v>RECIFE</v>
          </cell>
          <cell r="H75" t="str">
            <v>PE</v>
          </cell>
          <cell r="I75" t="str">
            <v>(81) 99161-5334</v>
          </cell>
          <cell r="K75" t="str">
            <v>Pessoa Jurídica</v>
          </cell>
          <cell r="L75" t="str">
            <v>33.743.179/0001-26</v>
          </cell>
        </row>
        <row r="76">
          <cell r="E76" t="str">
            <v>Daniel Reis Melo</v>
          </cell>
          <cell r="F76" t="str">
            <v>Rua Arnaldo Bastos, 20 - Madalena</v>
          </cell>
          <cell r="G76" t="str">
            <v>RECIFE</v>
          </cell>
          <cell r="H76" t="str">
            <v>PE</v>
          </cell>
          <cell r="K76" t="str">
            <v>Pessoa Física</v>
          </cell>
          <cell r="L76" t="str">
            <v>041109793-82</v>
          </cell>
        </row>
        <row r="77">
          <cell r="E77" t="str">
            <v>Daniela Moura Magalhães dos Santos</v>
          </cell>
          <cell r="F77" t="str">
            <v>Rua Prof. Augusto Lins e Silva, 554 - Apto 101</v>
          </cell>
          <cell r="G77" t="str">
            <v>RECIFE</v>
          </cell>
          <cell r="H77" t="str">
            <v>PE</v>
          </cell>
          <cell r="K77" t="str">
            <v>Pessoa Física</v>
          </cell>
          <cell r="L77">
            <v>88254774.730000004</v>
          </cell>
        </row>
        <row r="78">
          <cell r="E78" t="str">
            <v>Danielle Batista Leite</v>
          </cell>
          <cell r="K78" t="str">
            <v>Pessoa Física</v>
          </cell>
          <cell r="L78" t="str">
            <v>023.464.394-36</v>
          </cell>
        </row>
        <row r="79">
          <cell r="E79" t="str">
            <v>Danielle Christine Marinho de Ar</v>
          </cell>
          <cell r="K79" t="str">
            <v>Pessoa Física</v>
          </cell>
        </row>
        <row r="80">
          <cell r="E80" t="str">
            <v>Danilo Nascimento Gomes</v>
          </cell>
          <cell r="K80" t="str">
            <v>Pessoa Física</v>
          </cell>
          <cell r="L80" t="str">
            <v>014707515-77</v>
          </cell>
        </row>
        <row r="81">
          <cell r="E81" t="str">
            <v>Daphne Anselmo Dos Santos</v>
          </cell>
          <cell r="K81" t="str">
            <v>Pessoa Física</v>
          </cell>
          <cell r="L81" t="str">
            <v>103.499.074-80</v>
          </cell>
        </row>
        <row r="82">
          <cell r="E82" t="str">
            <v>Daphne Anselmo dos Santos</v>
          </cell>
          <cell r="K82" t="str">
            <v>Pessoa Física</v>
          </cell>
          <cell r="L82" t="str">
            <v>103499074-80</v>
          </cell>
        </row>
        <row r="83">
          <cell r="E83" t="str">
            <v>Dat Food</v>
          </cell>
        </row>
        <row r="84">
          <cell r="E84" t="str">
            <v>Dayanne Rafaely Pereira Santos</v>
          </cell>
          <cell r="K84" t="str">
            <v>Pessoa Física</v>
          </cell>
          <cell r="L84" t="str">
            <v>103663594-52</v>
          </cell>
        </row>
        <row r="85">
          <cell r="E85" t="str">
            <v>Descartex Confecções e Comercio LTDA</v>
          </cell>
          <cell r="K85" t="str">
            <v>Pessoa Jurídica</v>
          </cell>
          <cell r="L85" t="str">
            <v>00.165.933/0001-39</v>
          </cell>
        </row>
        <row r="86">
          <cell r="E86" t="str">
            <v>Dialise Comércio e Importação LTDA</v>
          </cell>
          <cell r="F86" t="str">
            <v>Rua Araponga 579, Quadra 2, Lote 1, Galpão 1, Pitangueiras - CEP: 42721-330</v>
          </cell>
          <cell r="G86" t="str">
            <v>Lauro de Freitas</v>
          </cell>
          <cell r="H86" t="str">
            <v>BA</v>
          </cell>
          <cell r="I86" t="str">
            <v>(71) 3024-2600</v>
          </cell>
          <cell r="K86" t="str">
            <v>Pessoa Jurídica</v>
          </cell>
          <cell r="L86" t="str">
            <v>11.407.854/0001-03</v>
          </cell>
        </row>
        <row r="87">
          <cell r="E87" t="str">
            <v>Diet Food Nutrição Ltda</v>
          </cell>
          <cell r="F87" t="str">
            <v>Rua da Harmonia, 791</v>
          </cell>
          <cell r="G87" t="str">
            <v>Casa Amarela</v>
          </cell>
          <cell r="H87" t="str">
            <v>PE</v>
          </cell>
          <cell r="K87" t="str">
            <v>Pessoa Jurídica</v>
          </cell>
          <cell r="L87" t="str">
            <v>0297557/0001-22</v>
          </cell>
        </row>
        <row r="88">
          <cell r="E88" t="str">
            <v>Dinâmica Esquadrias e Vidros</v>
          </cell>
          <cell r="K88" t="str">
            <v>Pessoa Jurídica</v>
          </cell>
        </row>
        <row r="89">
          <cell r="E89" t="str">
            <v>Dinâmica Hospitalar EIRELI</v>
          </cell>
          <cell r="K89" t="str">
            <v>Pessoa Jurídica</v>
          </cell>
          <cell r="L89" t="str">
            <v>02.684.571/0001-18</v>
          </cell>
        </row>
        <row r="90">
          <cell r="E90" t="str">
            <v>Disk Life LTDA EPP</v>
          </cell>
          <cell r="K90" t="str">
            <v>Pessoa Jurídica</v>
          </cell>
          <cell r="L90" t="str">
            <v>04.614.288/0001-45</v>
          </cell>
        </row>
        <row r="91">
          <cell r="E91" t="str">
            <v>DMH Produtos Hospitalares Ltda</v>
          </cell>
          <cell r="F91" t="str">
            <v>Rua Dr. Luiz Correia de Oliveira, 267</v>
          </cell>
          <cell r="K91" t="str">
            <v>Pessoa Jurídica</v>
          </cell>
          <cell r="L91" t="str">
            <v>05.044.056/0001-61</v>
          </cell>
        </row>
        <row r="92">
          <cell r="E92" t="str">
            <v>DPROSMED Dist Prod Med Hosp LTDA</v>
          </cell>
          <cell r="F92" t="str">
            <v>Av. Professor Maraes Rego 571, Galpão 571-A, Iputinga - 50670-423</v>
          </cell>
          <cell r="G92" t="str">
            <v>Recife</v>
          </cell>
          <cell r="H92" t="str">
            <v>PE</v>
          </cell>
          <cell r="I92" t="str">
            <v>(81) 3093-9090</v>
          </cell>
          <cell r="K92" t="str">
            <v>Pessoa Jurídica</v>
          </cell>
          <cell r="L92" t="str">
            <v>11.449.180/0001-00</v>
          </cell>
        </row>
        <row r="93">
          <cell r="E93" t="str">
            <v>Drogafonte LTDA</v>
          </cell>
          <cell r="K93" t="str">
            <v>Pessoa Jurídica</v>
          </cell>
          <cell r="L93" t="str">
            <v>08.778.201/0001-26</v>
          </cell>
        </row>
        <row r="94">
          <cell r="E94" t="str">
            <v>DRS Soluções e Equipamentos de Proteção EIRELI</v>
          </cell>
          <cell r="F94" t="str">
            <v>RUA ANTONIO UCHOA, 169, SALA 12, 50830120 - AFOGADOS - RECIFE - PE</v>
          </cell>
          <cell r="G94" t="str">
            <v>RECIFE</v>
          </cell>
          <cell r="H94" t="str">
            <v>PE</v>
          </cell>
          <cell r="I94" t="str">
            <v>(81) 3221-7953</v>
          </cell>
          <cell r="K94" t="str">
            <v>Pessoa Jurídica</v>
          </cell>
          <cell r="L94" t="str">
            <v>31.469.403/0001-08</v>
          </cell>
        </row>
        <row r="95">
          <cell r="E95" t="str">
            <v xml:space="preserve">Duilio Cabral da Costa </v>
          </cell>
          <cell r="F95" t="str">
            <v>Rua Jorge de Albuquerque, 200 - Apto 201</v>
          </cell>
          <cell r="G95" t="str">
            <v>RECIFE</v>
          </cell>
          <cell r="H95" t="str">
            <v>PE</v>
          </cell>
          <cell r="K95" t="str">
            <v>Pessoa Física</v>
          </cell>
          <cell r="L95" t="str">
            <v>062631914-57</v>
          </cell>
        </row>
        <row r="96">
          <cell r="E96" t="str">
            <v>Ecomed Comercio de Produtos Médicos LTDA</v>
          </cell>
          <cell r="K96" t="str">
            <v>Pessoa Jurídica</v>
          </cell>
          <cell r="L96" t="str">
            <v>29.992.682/0001-48</v>
          </cell>
        </row>
        <row r="97">
          <cell r="E97" t="str">
            <v xml:space="preserve">EDX SERVICOS G S LTDA ME </v>
          </cell>
        </row>
        <row r="98">
          <cell r="E98" t="str">
            <v>EL Shadday Vidros LTDA</v>
          </cell>
          <cell r="K98" t="str">
            <v>Pessoa Jurídica</v>
          </cell>
          <cell r="L98" t="str">
            <v>09.635.055/0001-42</v>
          </cell>
        </row>
        <row r="99">
          <cell r="E99" t="str">
            <v>Elane Franciele Dias Barros Silva</v>
          </cell>
          <cell r="F99" t="str">
            <v>Rua São Salvador, 105</v>
          </cell>
          <cell r="G99" t="str">
            <v>RECIFE</v>
          </cell>
          <cell r="H99" t="str">
            <v>PE</v>
          </cell>
          <cell r="K99" t="str">
            <v>Pessoa Física</v>
          </cell>
          <cell r="L99" t="str">
            <v>078990674-05</v>
          </cell>
        </row>
        <row r="100">
          <cell r="E100" t="str">
            <v>Ellen Magalhães Lisboa Alves</v>
          </cell>
          <cell r="K100" t="str">
            <v>Pessoa Física</v>
          </cell>
          <cell r="L100">
            <v>3173191404</v>
          </cell>
        </row>
        <row r="101">
          <cell r="E101" t="str">
            <v>Embalagens de Papéis Ltda</v>
          </cell>
          <cell r="F101" t="str">
            <v>Rua Imperial, 710</v>
          </cell>
          <cell r="G101" t="str">
            <v>RECIFE</v>
          </cell>
          <cell r="H101" t="str">
            <v>PE</v>
          </cell>
          <cell r="K101" t="str">
            <v>Pessoa Jurídica</v>
          </cell>
          <cell r="L101" t="str">
            <v>09084018/0001-93</v>
          </cell>
        </row>
        <row r="102">
          <cell r="E102" t="str">
            <v>Emily Ferreira de Araújo Lima</v>
          </cell>
          <cell r="K102" t="str">
            <v>Pessoa Física</v>
          </cell>
          <cell r="L102" t="str">
            <v>102947494-03</v>
          </cell>
        </row>
        <row r="103">
          <cell r="E103" t="str">
            <v>ENDOCOR</v>
          </cell>
        </row>
        <row r="104">
          <cell r="E104" t="str">
            <v>Engefrio</v>
          </cell>
          <cell r="F104" t="str">
            <v>A. Abdias de Carvalho 1111, Prado - CEP: 50830-000</v>
          </cell>
          <cell r="G104" t="str">
            <v>Recife</v>
          </cell>
          <cell r="H104" t="str">
            <v>PE</v>
          </cell>
          <cell r="K104" t="str">
            <v>Pessoa Jurídica</v>
          </cell>
          <cell r="L104" t="str">
            <v>10.064.798/0001-99</v>
          </cell>
        </row>
        <row r="105">
          <cell r="E105" t="str">
            <v>Equipe Hospitalar Produtos Médicos</v>
          </cell>
          <cell r="F105" t="str">
            <v>Rua Dr. Artur Gonçalves</v>
          </cell>
          <cell r="K105" t="str">
            <v>Pessoa Jurídica</v>
          </cell>
          <cell r="L105" t="str">
            <v>26.190.705/0001-02</v>
          </cell>
        </row>
        <row r="106">
          <cell r="E106" t="str">
            <v>Estevam Alves Ferreira</v>
          </cell>
          <cell r="K106" t="str">
            <v>Pessoa Física</v>
          </cell>
          <cell r="L106">
            <v>92266428420</v>
          </cell>
        </row>
        <row r="107">
          <cell r="E107" t="str">
            <v>Etiquetas Guararapes Indústria Gráfica LTDA</v>
          </cell>
          <cell r="K107" t="str">
            <v>Pessoa Jurídica</v>
          </cell>
          <cell r="L107" t="str">
            <v>03.892.821/0002-59</v>
          </cell>
        </row>
        <row r="108">
          <cell r="E108" t="str">
            <v>Exomed Com. Atacadista de Medicamentos</v>
          </cell>
          <cell r="F108" t="str">
            <v xml:space="preserve">Rua das Moças, 402 </v>
          </cell>
          <cell r="G108" t="str">
            <v>Arruda</v>
          </cell>
          <cell r="H108" t="str">
            <v>PE</v>
          </cell>
          <cell r="I108" t="str">
            <v>(81) 3117-7766</v>
          </cell>
          <cell r="K108" t="str">
            <v>Pessoa Jurídica</v>
          </cell>
          <cell r="L108" t="str">
            <v>12.882.932/0001-94</v>
          </cell>
        </row>
        <row r="109">
          <cell r="E109" t="str">
            <v>F P S Ind. e Com. de Água Envasadas  EIRELI EPP</v>
          </cell>
          <cell r="F109" t="str">
            <v>Rua Mamede Coelho, 230 A, Dois Unidos - 52140-180</v>
          </cell>
          <cell r="G109" t="str">
            <v>RECIFE</v>
          </cell>
          <cell r="H109" t="str">
            <v>PE</v>
          </cell>
          <cell r="I109" t="str">
            <v>(81) 3499-1441</v>
          </cell>
          <cell r="K109" t="str">
            <v>Pessoa Jurídica</v>
          </cell>
          <cell r="L109" t="str">
            <v>18.650.053/0001-13</v>
          </cell>
        </row>
        <row r="110">
          <cell r="E110" t="str">
            <v>FADE - Fundação de Apoio ao Desenvolvimento da UFPE</v>
          </cell>
          <cell r="F110" t="str">
            <v>Rua Acad. Hélio Ramos 336, Várzea - CEP: 50740-533</v>
          </cell>
          <cell r="G110" t="str">
            <v>Recife</v>
          </cell>
          <cell r="H110" t="str">
            <v>PE</v>
          </cell>
          <cell r="J110" t="str">
            <v>nfse@fade.org.br</v>
          </cell>
          <cell r="K110" t="str">
            <v>Pessoa Jurídica</v>
          </cell>
          <cell r="L110" t="str">
            <v>11.735.596/0001-59</v>
          </cell>
        </row>
        <row r="111">
          <cell r="E111" t="str">
            <v>Fagmed Comércio de Produtos</v>
          </cell>
          <cell r="F111" t="str">
            <v>Rua Dr. Machado, 543</v>
          </cell>
          <cell r="G111" t="str">
            <v>RECIFE</v>
          </cell>
          <cell r="H111" t="str">
            <v>PE</v>
          </cell>
          <cell r="K111" t="str">
            <v>Pessoa Jurídica</v>
          </cell>
          <cell r="L111" t="str">
            <v>09.079.298/0001-41</v>
          </cell>
        </row>
        <row r="112">
          <cell r="E112" t="str">
            <v>Fatima Conceição Lemos Correa</v>
          </cell>
          <cell r="K112" t="str">
            <v>Pessoa Física</v>
          </cell>
        </row>
        <row r="113">
          <cell r="E113" t="str">
            <v>Felipe Avellar Parahyba</v>
          </cell>
          <cell r="K113" t="str">
            <v>Pessoa Física</v>
          </cell>
          <cell r="L113" t="str">
            <v>089479314-46</v>
          </cell>
        </row>
        <row r="114">
          <cell r="E114" t="str">
            <v>Felipe Moreno de Almeida Araújo</v>
          </cell>
          <cell r="F114" t="str">
            <v>Rua Samuel Farias, 46</v>
          </cell>
          <cell r="G114" t="str">
            <v>RECIFE</v>
          </cell>
          <cell r="H114" t="str">
            <v>PE</v>
          </cell>
          <cell r="K114" t="str">
            <v>Pessoa Física</v>
          </cell>
          <cell r="L114" t="str">
            <v>075721024-41</v>
          </cell>
        </row>
        <row r="115">
          <cell r="E115" t="str">
            <v>FERNANDA GABRIELLY MENDONÇA DA SILVA FERREIRA</v>
          </cell>
          <cell r="K115" t="str">
            <v>Pessoa Física</v>
          </cell>
        </row>
        <row r="116">
          <cell r="E116" t="str">
            <v>Fernanda Patrícia de Freitas</v>
          </cell>
          <cell r="F116" t="str">
            <v>Rua Hermogenes de Morais, 252, Apto 2302</v>
          </cell>
          <cell r="G116" t="str">
            <v>Madalena</v>
          </cell>
          <cell r="H116" t="str">
            <v>PE</v>
          </cell>
          <cell r="K116" t="str">
            <v>Pessoa Física</v>
          </cell>
          <cell r="L116">
            <v>4596679479</v>
          </cell>
        </row>
        <row r="117">
          <cell r="E117" t="str">
            <v>FERREIRA COSTA</v>
          </cell>
        </row>
        <row r="118">
          <cell r="E118" t="str">
            <v>Flavia Alves de Sousa ME - HUMANAS</v>
          </cell>
          <cell r="K118" t="str">
            <v>Pessoa Jurídica</v>
          </cell>
          <cell r="L118" t="str">
            <v>17.863.255/0001-80</v>
          </cell>
        </row>
        <row r="119">
          <cell r="E119" t="str">
            <v>Flavio Rogerio Tavares Alburquerquer</v>
          </cell>
          <cell r="F119" t="str">
            <v>Rua da Soledade, 315</v>
          </cell>
          <cell r="G119" t="str">
            <v>RECIFE</v>
          </cell>
          <cell r="H119" t="str">
            <v>PE</v>
          </cell>
          <cell r="K119" t="str">
            <v>Pessoa Jurídica</v>
          </cell>
          <cell r="L119" t="str">
            <v>30.840.499/0001-06</v>
          </cell>
        </row>
        <row r="120">
          <cell r="E120" t="str">
            <v>Foxmed Medicamentos e Produtos Hospitalar LTDA</v>
          </cell>
          <cell r="K120" t="str">
            <v>Pessoa Jurídica</v>
          </cell>
          <cell r="L120" t="str">
            <v>24.994.990/0001-99</v>
          </cell>
        </row>
        <row r="121">
          <cell r="E121" t="str">
            <v>FR Representações E Comercio de Produtos Médicos EIRELI</v>
          </cell>
          <cell r="K121" t="str">
            <v>Pessoa Jurídica</v>
          </cell>
          <cell r="L121" t="str">
            <v>09.005.588/0001-40</v>
          </cell>
        </row>
        <row r="122">
          <cell r="E122" t="str">
            <v>Gabriel Rodrigo Ramos e Silva</v>
          </cell>
          <cell r="F122" t="str">
            <v>Rua Horacio Cahu, 41, apto 02</v>
          </cell>
          <cell r="G122" t="str">
            <v>RECIFE</v>
          </cell>
          <cell r="H122" t="str">
            <v>PE</v>
          </cell>
          <cell r="K122" t="str">
            <v>Pessoa Jurídica</v>
          </cell>
          <cell r="L122" t="str">
            <v>36.950.074/0001-36</v>
          </cell>
        </row>
        <row r="123">
          <cell r="E123" t="str">
            <v>GFORTE SERVICOS C E EIRELI</v>
          </cell>
          <cell r="F123" t="str">
            <v>AVENIDA GENERAL SAN MARTIN, 2021, BX 09, 50761000 - SAN MARTIN - RECIFE - PE</v>
          </cell>
          <cell r="G123" t="str">
            <v>RECIFE</v>
          </cell>
          <cell r="H123" t="str">
            <v>PE</v>
          </cell>
          <cell r="K123" t="str">
            <v>Pessoa Jurídica</v>
          </cell>
          <cell r="L123" t="str">
            <v>36.573.934/0001-60</v>
          </cell>
        </row>
        <row r="124">
          <cell r="E124" t="str">
            <v>Gildson Geraldo Lins</v>
          </cell>
          <cell r="F124" t="str">
            <v>Rua do Futuro, 479 - Graças</v>
          </cell>
          <cell r="G124" t="str">
            <v>RECIFE</v>
          </cell>
          <cell r="H124" t="str">
            <v>PE</v>
          </cell>
          <cell r="K124" t="str">
            <v>Pessoa Jurídica</v>
          </cell>
          <cell r="L124" t="str">
            <v>862.635.954-34</v>
          </cell>
        </row>
        <row r="125">
          <cell r="E125" t="str">
            <v>Gisele Matias de Carvalho</v>
          </cell>
          <cell r="F125" t="str">
            <v>Rua Capitão Rabelinho, 300</v>
          </cell>
          <cell r="G125" t="str">
            <v>RECIFE</v>
          </cell>
          <cell r="H125" t="str">
            <v>PE</v>
          </cell>
          <cell r="K125" t="str">
            <v>Pessoa Física</v>
          </cell>
          <cell r="L125" t="str">
            <v>068346024-29</v>
          </cell>
        </row>
        <row r="126">
          <cell r="E126" t="str">
            <v>Gleibiana Pereira da Silva</v>
          </cell>
          <cell r="K126" t="str">
            <v>Pessoa Física</v>
          </cell>
          <cell r="L126" t="str">
            <v>142823767-40</v>
          </cell>
        </row>
        <row r="127">
          <cell r="E127" t="str">
            <v>GMAC Com. e Serviços - As Informática</v>
          </cell>
          <cell r="K127" t="str">
            <v>Pessoa Jurídica</v>
          </cell>
          <cell r="L127" t="str">
            <v>11.448.247/0003-53</v>
          </cell>
        </row>
        <row r="128">
          <cell r="E128" t="str">
            <v>Goldmedic</v>
          </cell>
        </row>
        <row r="129">
          <cell r="E129" t="str">
            <v>GPS SERVIÇOS</v>
          </cell>
        </row>
        <row r="130">
          <cell r="E130" t="str">
            <v>Gustavo Barros Alves de Carvalho</v>
          </cell>
          <cell r="K130" t="str">
            <v>Pessoa Física</v>
          </cell>
          <cell r="L130" t="str">
            <v>085129034-57</v>
          </cell>
        </row>
        <row r="131">
          <cell r="E131" t="str">
            <v>Gustavo Duarte Alves</v>
          </cell>
          <cell r="F131" t="str">
            <v>Rua Amapá, 51 - Apto 1003</v>
          </cell>
          <cell r="G131" t="str">
            <v>RECIFE</v>
          </cell>
          <cell r="H131" t="str">
            <v>PE</v>
          </cell>
          <cell r="K131" t="str">
            <v>Pessoa Física</v>
          </cell>
          <cell r="L131" t="str">
            <v>053181764-45</v>
          </cell>
        </row>
        <row r="132">
          <cell r="E132" t="str">
            <v>Henrique Ferreira Wagner</v>
          </cell>
          <cell r="K132" t="str">
            <v>Pessoa Física</v>
          </cell>
          <cell r="L132" t="str">
            <v>097254614-60</v>
          </cell>
        </row>
        <row r="133">
          <cell r="E133" t="str">
            <v>Henrique Lima Muniz</v>
          </cell>
          <cell r="K133" t="str">
            <v>Pessoa Física</v>
          </cell>
          <cell r="L133" t="str">
            <v>097194424-50</v>
          </cell>
        </row>
        <row r="134">
          <cell r="E134" t="str">
            <v>Hospital Eduardo Campos da Pessoa Idosa</v>
          </cell>
          <cell r="K134" t="str">
            <v>Pessoa Jurídica</v>
          </cell>
        </row>
        <row r="135">
          <cell r="E135" t="str">
            <v>HOSPSETE - Dist Materiais Medico Hospitalares LTDA</v>
          </cell>
          <cell r="F135" t="str">
            <v>Rua do Bom Pastor 152, Iputinga - 50670-260</v>
          </cell>
          <cell r="G135" t="str">
            <v>Recife</v>
          </cell>
          <cell r="H135" t="str">
            <v>PE</v>
          </cell>
          <cell r="I135" t="str">
            <v>(81) 3446-4629</v>
          </cell>
          <cell r="K135" t="str">
            <v>Pessoa Jurídica</v>
          </cell>
          <cell r="L135" t="str">
            <v>07.199.135/0001-77</v>
          </cell>
        </row>
        <row r="136">
          <cell r="E136" t="str">
            <v>HTS Tecnologia Em Saúde Com. Imp. Exp. LTDA</v>
          </cell>
          <cell r="K136" t="str">
            <v>Pessoa Jurídica</v>
          </cell>
          <cell r="L136" t="str">
            <v>66.437.831/0001-33</v>
          </cell>
        </row>
        <row r="137">
          <cell r="E137" t="str">
            <v>I Barbosa da Silva EPP</v>
          </cell>
          <cell r="F137" t="str">
            <v>Rua Maria da Conceição Viana 214 A, Jd. Atlântico - 53050-110</v>
          </cell>
          <cell r="G137" t="str">
            <v>Olinda</v>
          </cell>
          <cell r="H137" t="str">
            <v>PE</v>
          </cell>
          <cell r="I137" t="str">
            <v>(81) 3429-6766</v>
          </cell>
          <cell r="K137" t="str">
            <v>Pessoa Jurídica</v>
          </cell>
          <cell r="L137" t="str">
            <v>04.925.042/0001-94</v>
          </cell>
        </row>
        <row r="138">
          <cell r="E138" t="str">
            <v>IB Elevadores</v>
          </cell>
        </row>
        <row r="139">
          <cell r="E139" t="str">
            <v>ID Informatica Com. e Servicos LTDA</v>
          </cell>
        </row>
        <row r="140">
          <cell r="E140" t="str">
            <v>IMGL Consultoria &amp; Treinamento LTDA</v>
          </cell>
          <cell r="F140" t="str">
            <v>Rua Bianor de Oliveira 224, CXPST 1173, Campo Grande - 52040-350</v>
          </cell>
          <cell r="G140" t="str">
            <v>Recife</v>
          </cell>
          <cell r="H140" t="str">
            <v>PE</v>
          </cell>
          <cell r="J140" t="str">
            <v>isabellalima@uol.com.br</v>
          </cell>
          <cell r="K140" t="str">
            <v>Pessoa Jurídica</v>
          </cell>
          <cell r="L140" t="str">
            <v>35.676.951/0001-60</v>
          </cell>
        </row>
        <row r="141">
          <cell r="E141" t="str">
            <v>INSP SALESIANA</v>
          </cell>
          <cell r="F141" t="str">
            <v>Av. Gen. San Martin 1449, San Martin</v>
          </cell>
          <cell r="G141" t="str">
            <v>Recife</v>
          </cell>
          <cell r="H141" t="str">
            <v>PE</v>
          </cell>
          <cell r="K141" t="str">
            <v>Pessoa Jurídica</v>
          </cell>
          <cell r="L141" t="str">
            <v>10.816.775/0002-74</v>
          </cell>
        </row>
        <row r="142">
          <cell r="E142" t="str">
            <v>Irles Rodrigues da Silva Santos</v>
          </cell>
          <cell r="K142" t="str">
            <v>Pessoa Física</v>
          </cell>
          <cell r="L142" t="str">
            <v>036364744-99</v>
          </cell>
        </row>
        <row r="143">
          <cell r="E143" t="str">
            <v>Izaias Gonçalves Ribeiro</v>
          </cell>
          <cell r="K143" t="str">
            <v>Pessoa Física</v>
          </cell>
          <cell r="L143">
            <v>76625494453</v>
          </cell>
        </row>
        <row r="144">
          <cell r="E144" t="str">
            <v>Izaias Gonçalves Ribeiro</v>
          </cell>
        </row>
        <row r="145">
          <cell r="E145" t="str">
            <v>J A Mat. Médico Hospitalar (Pernambuco)</v>
          </cell>
          <cell r="F145" t="str">
            <v>Rua Cons. Manoel Rodrigues Alves, 31</v>
          </cell>
          <cell r="G145" t="str">
            <v>Gravatá</v>
          </cell>
          <cell r="H145" t="str">
            <v>PE</v>
          </cell>
          <cell r="I145" t="str">
            <v>(81) 9849-1700</v>
          </cell>
          <cell r="K145" t="str">
            <v>Pessoa Jurídica</v>
          </cell>
          <cell r="L145" t="str">
            <v>36.377.805/0001-04</v>
          </cell>
        </row>
        <row r="146">
          <cell r="E146" t="str">
            <v>J J Boa Viagem Comércio - ISP Saúde</v>
          </cell>
          <cell r="F146" t="str">
            <v>Av. Cons. Aguiar, 1472 - Boa Viagem</v>
          </cell>
          <cell r="G146" t="str">
            <v>RECIFE</v>
          </cell>
          <cell r="H146" t="str">
            <v>PE</v>
          </cell>
          <cell r="K146" t="str">
            <v>Pessoa Jurídica</v>
          </cell>
          <cell r="L146" t="str">
            <v>35.278.114/0001-82</v>
          </cell>
        </row>
        <row r="147">
          <cell r="E147" t="str">
            <v>J&amp;R Médicos Associados LTDA</v>
          </cell>
          <cell r="K147" t="str">
            <v>Pessoa Jurídica</v>
          </cell>
          <cell r="L147" t="str">
            <v>30.077.687/0001-24</v>
          </cell>
        </row>
        <row r="148">
          <cell r="E148" t="str">
            <v>Jackson Carliel de Melo</v>
          </cell>
          <cell r="K148" t="str">
            <v>Pessoa Física</v>
          </cell>
          <cell r="L148" t="str">
            <v>117453974-77</v>
          </cell>
        </row>
        <row r="149">
          <cell r="E149" t="str">
            <v>Jakiele Bem Gomes</v>
          </cell>
          <cell r="K149" t="str">
            <v>Pessoa Física</v>
          </cell>
          <cell r="L149" t="str">
            <v>095739294-06</v>
          </cell>
        </row>
        <row r="150">
          <cell r="E150" t="str">
            <v>JC Comércio Manutenção de cozinhas e Refrigeração Industrial LTDA</v>
          </cell>
          <cell r="K150" t="str">
            <v>Pessoa Jurídica</v>
          </cell>
          <cell r="L150" t="str">
            <v>34.950.226/0001-75</v>
          </cell>
        </row>
        <row r="151">
          <cell r="E151" t="str">
            <v>JOÃO MARCELO - PENSÃO ALIMENTÍCIA</v>
          </cell>
        </row>
        <row r="152">
          <cell r="E152" t="str">
            <v>João Marcelo Leite Carneiro Bezerra</v>
          </cell>
          <cell r="K152" t="str">
            <v>Pessoa Física</v>
          </cell>
          <cell r="L152" t="str">
            <v>067607744-77</v>
          </cell>
        </row>
        <row r="153">
          <cell r="E153" t="str">
            <v>João Victor Cordeiro Rodrigues</v>
          </cell>
          <cell r="K153" t="str">
            <v>Pessoa Física</v>
          </cell>
          <cell r="L153" t="str">
            <v>102170784-86</v>
          </cell>
        </row>
        <row r="154">
          <cell r="E154" t="str">
            <v>José de Andrade Freitas Filho</v>
          </cell>
          <cell r="F154" t="str">
            <v>Rua Guilherme Pinto, 265 - Apto 901</v>
          </cell>
          <cell r="G154" t="str">
            <v>RECIFE</v>
          </cell>
          <cell r="H154" t="str">
            <v>PE</v>
          </cell>
          <cell r="K154" t="str">
            <v>Pessoa Física</v>
          </cell>
          <cell r="L154" t="str">
            <v>048550814-18</v>
          </cell>
        </row>
        <row r="155">
          <cell r="E155" t="str">
            <v>José Izidoro Tavares Neto</v>
          </cell>
          <cell r="K155" t="str">
            <v>Pessoa Física</v>
          </cell>
          <cell r="L155" t="str">
            <v>020807144-06</v>
          </cell>
        </row>
        <row r="156">
          <cell r="E156" t="str">
            <v>Juliana Montenegro Erthal</v>
          </cell>
          <cell r="K156" t="str">
            <v>Pessoa Física</v>
          </cell>
          <cell r="L156" t="str">
            <v>670.060.271-87</v>
          </cell>
        </row>
        <row r="157">
          <cell r="E157" t="str">
            <v>Kairos Hospitalar Distribuidora de Medicamentos</v>
          </cell>
          <cell r="F157" t="str">
            <v>Av. Gessy Lever 951 - Lenheiros</v>
          </cell>
          <cell r="G157" t="str">
            <v>Valinhos</v>
          </cell>
          <cell r="H157" t="str">
            <v>SP</v>
          </cell>
          <cell r="I157" t="str">
            <v>(19) 3849-2112</v>
          </cell>
          <cell r="K157" t="str">
            <v>Pessoa Jurídica</v>
          </cell>
          <cell r="L157" t="str">
            <v>30.450.392/0001-51</v>
          </cell>
        </row>
        <row r="158">
          <cell r="E158" t="str">
            <v>Kátia Batista Alves Esquadrias e Vidros</v>
          </cell>
          <cell r="K158" t="str">
            <v>Pessoa Jurídica</v>
          </cell>
          <cell r="L158" t="str">
            <v>33.009.500/0001-43</v>
          </cell>
        </row>
        <row r="159">
          <cell r="E159" t="str">
            <v>Kelly Cristina dos Santos Oliveira</v>
          </cell>
          <cell r="F159" t="str">
            <v>Rua Paissandu, 26,  Andar 0001</v>
          </cell>
          <cell r="G159" t="str">
            <v>RECIFE</v>
          </cell>
          <cell r="H159" t="str">
            <v>PE</v>
          </cell>
          <cell r="L159" t="str">
            <v>127.775.146/0001-98</v>
          </cell>
        </row>
        <row r="160">
          <cell r="E160" t="str">
            <v>KESA Comercio e Serviços Técnicos LTDA</v>
          </cell>
          <cell r="K160" t="str">
            <v>Pessoa Jurídica</v>
          </cell>
          <cell r="L160" t="str">
            <v>12.853.727/0001-09</v>
          </cell>
        </row>
        <row r="161">
          <cell r="E161" t="str">
            <v>KGM Lan Distribuidora Ltda - ME</v>
          </cell>
        </row>
        <row r="162">
          <cell r="E162" t="str">
            <v>LAPAROMED</v>
          </cell>
        </row>
        <row r="163">
          <cell r="E163" t="str">
            <v>Lavebras Gestão de Texteis S.A.</v>
          </cell>
          <cell r="K163" t="str">
            <v>Pessoa Jurídica</v>
          </cell>
          <cell r="L163" t="str">
            <v>06.272.575/0048-03</v>
          </cell>
        </row>
        <row r="164">
          <cell r="E164" t="str">
            <v>LDL Serviços e Comércio de Equipamentos</v>
          </cell>
          <cell r="K164" t="str">
            <v>Pessoa Jurídica</v>
          </cell>
          <cell r="L164" t="str">
            <v>29.447.439/0001-49</v>
          </cell>
        </row>
        <row r="165">
          <cell r="E165" t="str">
            <v>Lívia Feitosa Rodrigues</v>
          </cell>
          <cell r="F165" t="str">
            <v>Rua Maria Carolina, 316</v>
          </cell>
          <cell r="G165" t="str">
            <v>RECIFE</v>
          </cell>
          <cell r="H165" t="str">
            <v>PE</v>
          </cell>
          <cell r="K165" t="str">
            <v>Pessoa Física</v>
          </cell>
          <cell r="L165" t="str">
            <v>088254804-23</v>
          </cell>
        </row>
        <row r="166">
          <cell r="E166" t="str">
            <v>Locmed Hospitalar LTDA - Filial Recife</v>
          </cell>
          <cell r="K166" t="str">
            <v>Pessoa Jurídica</v>
          </cell>
          <cell r="L166" t="str">
            <v>04.238.951/0007-40</v>
          </cell>
        </row>
        <row r="167">
          <cell r="E167" t="str">
            <v>LS Pernambuco Assistência Médica LTDA ME</v>
          </cell>
          <cell r="F167" t="str">
            <v>Rua da Aurora 325, Apto. 1011, Edf. Ébano, Cx. Pst 407, Boa Vista - 50050-000</v>
          </cell>
          <cell r="G167" t="str">
            <v>Recife</v>
          </cell>
          <cell r="H167" t="str">
            <v>PE</v>
          </cell>
          <cell r="J167" t="str">
            <v>lsconsultoriamedica@hotmail.com</v>
          </cell>
          <cell r="K167" t="str">
            <v>Pessoa Jurídica</v>
          </cell>
          <cell r="L167" t="str">
            <v>26.245.293/0001-60</v>
          </cell>
        </row>
        <row r="168">
          <cell r="E168" t="str">
            <v>Luis Fernando Neves</v>
          </cell>
          <cell r="F168" t="str">
            <v>Rua Le Parc, 100</v>
          </cell>
          <cell r="G168" t="str">
            <v>RECIFE</v>
          </cell>
          <cell r="H168" t="str">
            <v>PE</v>
          </cell>
          <cell r="K168" t="str">
            <v>Pessoa Física</v>
          </cell>
          <cell r="L168" t="str">
            <v>069482774-45</v>
          </cell>
        </row>
        <row r="169">
          <cell r="E169" t="str">
            <v>Lumiar Health Builders Equip. Hospit. LTDA</v>
          </cell>
          <cell r="K169" t="str">
            <v>Pessoa Jurídica</v>
          </cell>
          <cell r="L169" t="str">
            <v>05.652.247/0012-69</v>
          </cell>
        </row>
        <row r="170">
          <cell r="E170" t="str">
            <v>LW Serviços Distribuidora Comércio de Equipamentos</v>
          </cell>
        </row>
        <row r="171">
          <cell r="E171" t="str">
            <v>M. A. de O. Menezes Eireli (Armazém Gula)</v>
          </cell>
          <cell r="F171" t="str">
            <v>Rua Nossa Sra da Saúde, 118 - Cordeiro</v>
          </cell>
          <cell r="G171" t="str">
            <v>RECIFE</v>
          </cell>
          <cell r="H171" t="str">
            <v>PE</v>
          </cell>
          <cell r="K171" t="str">
            <v>Pessoa Jurídica</v>
          </cell>
          <cell r="L171" t="str">
            <v>15.242.921/0001-38</v>
          </cell>
        </row>
        <row r="172">
          <cell r="E172" t="str">
            <v>Maira Bezerra Mendes Santos</v>
          </cell>
          <cell r="K172" t="str">
            <v>Pessoa Física</v>
          </cell>
          <cell r="L172" t="str">
            <v>093664804-03</v>
          </cell>
        </row>
        <row r="173">
          <cell r="E173" t="str">
            <v>Mais Vida Serviços de Saúde LTDA</v>
          </cell>
          <cell r="F173" t="str">
            <v>Av. Rui Barbosa 829, Graças - 52011-040</v>
          </cell>
          <cell r="G173" t="str">
            <v>Recife</v>
          </cell>
          <cell r="H173" t="str">
            <v>PE</v>
          </cell>
          <cell r="I173" t="str">
            <v>(64) 3423-0436</v>
          </cell>
          <cell r="J173" t="str">
            <v>myriam@maisvidaservicos.como.br</v>
          </cell>
          <cell r="K173" t="str">
            <v>Pessoa Jurídica</v>
          </cell>
          <cell r="L173" t="str">
            <v>13.097.538/0001-08</v>
          </cell>
        </row>
        <row r="174">
          <cell r="E174" t="str">
            <v>MAKTUB EMPREND</v>
          </cell>
        </row>
        <row r="175">
          <cell r="E175" t="str">
            <v>Manuel Lopes Pessoa de Araújo Filho</v>
          </cell>
          <cell r="K175" t="str">
            <v>Pessoa Jurídica</v>
          </cell>
          <cell r="L175" t="str">
            <v>36.484.212/0001-39</v>
          </cell>
        </row>
        <row r="176">
          <cell r="E176" t="str">
            <v>Marcela Dias dos Santos</v>
          </cell>
          <cell r="F176" t="str">
            <v>Rua Antônio Valdevino Costa, 280</v>
          </cell>
          <cell r="G176" t="str">
            <v>RECIFE</v>
          </cell>
          <cell r="H176" t="str">
            <v>PE</v>
          </cell>
          <cell r="K176" t="str">
            <v>Pessoa Física</v>
          </cell>
          <cell r="L176" t="str">
            <v>055078284-23</v>
          </cell>
        </row>
        <row r="177">
          <cell r="E177" t="str">
            <v>Marcos Oliveira Pires de Almeida</v>
          </cell>
          <cell r="F177" t="str">
            <v>Rua Real da Torre, 1275</v>
          </cell>
          <cell r="G177" t="str">
            <v>RECIFE</v>
          </cell>
          <cell r="H177" t="str">
            <v>PE</v>
          </cell>
          <cell r="K177" t="str">
            <v>Pessoa Física</v>
          </cell>
          <cell r="L177" t="str">
            <v>036264434-93</v>
          </cell>
        </row>
        <row r="178">
          <cell r="E178" t="str">
            <v>Maria Augusta Cavalcanti Almeida</v>
          </cell>
          <cell r="K178" t="str">
            <v>Pessoa Física</v>
          </cell>
          <cell r="L178" t="str">
            <v>056243994-30</v>
          </cell>
        </row>
        <row r="179">
          <cell r="E179" t="str">
            <v>Maria de Lourdes Emanuele da Silva</v>
          </cell>
          <cell r="K179" t="str">
            <v>Pessoa Física</v>
          </cell>
        </row>
        <row r="180">
          <cell r="E180" t="str">
            <v>Maria Elisa Lucena Sales de Melo Assunção</v>
          </cell>
          <cell r="K180" t="str">
            <v>Pessoa Física</v>
          </cell>
        </row>
        <row r="181">
          <cell r="E181" t="str">
            <v>Maria Luiza Nascimento Silva</v>
          </cell>
          <cell r="F181" t="str">
            <v>Rua Buquim, 15 - Ilha Zona Bezerra</v>
          </cell>
          <cell r="G181" t="str">
            <v>RECIFE</v>
          </cell>
          <cell r="H181" t="str">
            <v>PE</v>
          </cell>
          <cell r="K181" t="str">
            <v>Pessoa Jurídica</v>
          </cell>
          <cell r="L181" t="str">
            <v>338066730001/92</v>
          </cell>
        </row>
        <row r="182">
          <cell r="E182" t="str">
            <v>Mariana Galdino dos Santos Nuntes</v>
          </cell>
          <cell r="K182" t="str">
            <v>Pessoa Física</v>
          </cell>
        </row>
        <row r="183">
          <cell r="E183" t="str">
            <v>Marinho e Castro Serviços Ltda</v>
          </cell>
          <cell r="F183" t="str">
            <v>Rua do Riachuelo, 105 - Sala 506 - Boa Vista</v>
          </cell>
          <cell r="G183" t="str">
            <v>RECIFE</v>
          </cell>
          <cell r="H183" t="str">
            <v>PE</v>
          </cell>
          <cell r="K183" t="str">
            <v>Pessoa Jurídica</v>
          </cell>
          <cell r="L183" t="str">
            <v>19.786.063/0001-43</v>
          </cell>
        </row>
        <row r="184">
          <cell r="E184" t="str">
            <v>Maues Lobato Comércio e Representação LTDA</v>
          </cell>
          <cell r="K184" t="str">
            <v>Pessoa Jurídica</v>
          </cell>
          <cell r="L184" t="str">
            <v>09.007.162/0001-26</v>
          </cell>
        </row>
        <row r="185">
          <cell r="E185" t="str">
            <v>Mayara Catão Vilela</v>
          </cell>
        </row>
        <row r="186">
          <cell r="E186" t="str">
            <v>Maylane Fernandes do Nascimento</v>
          </cell>
          <cell r="K186" t="str">
            <v>Pessoa Física</v>
          </cell>
          <cell r="L186">
            <v>2491887401</v>
          </cell>
        </row>
        <row r="187">
          <cell r="E187" t="str">
            <v>Medical Mercantil de Aparelhagem Médica LTDA</v>
          </cell>
          <cell r="F187" t="str">
            <v>Av. Agamenon Magalhães 3158, Espinheiro - CEP: 52010-040</v>
          </cell>
          <cell r="G187" t="str">
            <v>Recife</v>
          </cell>
          <cell r="H187" t="str">
            <v>PE</v>
          </cell>
          <cell r="I187" t="str">
            <v>(81) 3216-6161</v>
          </cell>
          <cell r="K187" t="str">
            <v>Pessoa Jurídica</v>
          </cell>
          <cell r="L187" t="str">
            <v>10.779.833/0001-56</v>
          </cell>
        </row>
        <row r="188">
          <cell r="E188" t="str">
            <v>MegaMed Comércio LTDA</v>
          </cell>
          <cell r="K188" t="str">
            <v>Pessoa Jurídica</v>
          </cell>
          <cell r="L188" t="str">
            <v>05.932.624/0001-60</v>
          </cell>
        </row>
        <row r="189">
          <cell r="E189" t="str">
            <v>Metropolitan Life Seguros e Previdência</v>
          </cell>
          <cell r="K189" t="str">
            <v>Pessoa Jurídica</v>
          </cell>
          <cell r="L189" t="str">
            <v>12.102.498/0001-29</v>
          </cell>
        </row>
        <row r="190">
          <cell r="E190" t="str">
            <v>MF Campos Com de Equipamentos e Fixadores</v>
          </cell>
          <cell r="F190" t="str">
            <v>Rua Sueli Luna Menelau, 144/166</v>
          </cell>
          <cell r="G190" t="str">
            <v>Imbiribeira</v>
          </cell>
          <cell r="H190" t="str">
            <v>PE</v>
          </cell>
          <cell r="K190" t="str">
            <v>Pessoa Jurídica</v>
          </cell>
          <cell r="L190" t="str">
            <v>09554524/0001-07</v>
          </cell>
        </row>
        <row r="191">
          <cell r="E191" t="str">
            <v>Michele Cristovão da silva ME</v>
          </cell>
          <cell r="K191" t="str">
            <v>Pessoa Jurídica</v>
          </cell>
          <cell r="L191" t="str">
            <v>24.670.891/0001-51</v>
          </cell>
        </row>
        <row r="192">
          <cell r="E192" t="str">
            <v>Ministério da Fazenda</v>
          </cell>
        </row>
        <row r="193">
          <cell r="E193" t="str">
            <v>Mirante Comércio Varejista de Fardamentos e Camisas LTDA</v>
          </cell>
        </row>
        <row r="194">
          <cell r="E194" t="str">
            <v>Mirela Avila Litvin</v>
          </cell>
          <cell r="K194" t="str">
            <v>Pessoa Física</v>
          </cell>
          <cell r="L194">
            <v>962872427</v>
          </cell>
        </row>
        <row r="195">
          <cell r="E195" t="str">
            <v>Moramed Manutenção e Venda de Acessórios Medico Hospitalares LTDA</v>
          </cell>
          <cell r="K195" t="str">
            <v>Pessoa Jurídica</v>
          </cell>
          <cell r="L195" t="str">
            <v>26.603.680/0001-21</v>
          </cell>
        </row>
        <row r="196">
          <cell r="E196" t="str">
            <v>Moura e Melo Comercio e Serviços LTDA ME</v>
          </cell>
          <cell r="K196" t="str">
            <v>Pessoa Jurídica</v>
          </cell>
          <cell r="L196" t="str">
            <v>22.940.455/0001-20</v>
          </cell>
        </row>
        <row r="197">
          <cell r="E197" t="str">
            <v>MR AMBIENTAL LTDA EPP</v>
          </cell>
          <cell r="F197" t="str">
            <v>Rua dos Arcos 113 - POCO -</v>
          </cell>
          <cell r="G197" t="str">
            <v>Recife</v>
          </cell>
          <cell r="H197" t="str">
            <v>PE</v>
          </cell>
          <cell r="K197" t="str">
            <v>Pessoa Jurídica</v>
          </cell>
          <cell r="L197" t="str">
            <v>13.370.698/0001-89</v>
          </cell>
        </row>
        <row r="198">
          <cell r="E198" t="str">
            <v>MR Ticket Ingressos de Segurança LTDA</v>
          </cell>
          <cell r="F198" t="str">
            <v>Rua Tobias Barreto - Lado Ímpar 389, São José - 50020-700</v>
          </cell>
          <cell r="G198" t="str">
            <v>Recife</v>
          </cell>
          <cell r="H198" t="str">
            <v>PE</v>
          </cell>
          <cell r="I198" t="str">
            <v>(81) 3126-1515</v>
          </cell>
          <cell r="K198" t="str">
            <v>Pessoa Jurídica</v>
          </cell>
          <cell r="L198" t="str">
            <v>14.329.211/0001-87</v>
          </cell>
        </row>
        <row r="199">
          <cell r="E199" t="str">
            <v>MV Informática Nordeste LTDA</v>
          </cell>
          <cell r="K199" t="str">
            <v>Pessoa Jurídica</v>
          </cell>
          <cell r="L199" t="str">
            <v>92.306.257/0007-80</v>
          </cell>
        </row>
        <row r="200">
          <cell r="E200" t="str">
            <v xml:space="preserve">MV Sistemas de Medicina Diagnóstica LTDA </v>
          </cell>
          <cell r="F200" t="str">
            <v>Rua Francisco Sá 330, Várzea - 25953-010</v>
          </cell>
          <cell r="G200" t="str">
            <v>Teresópolis</v>
          </cell>
          <cell r="H200" t="str">
            <v>RJ</v>
          </cell>
          <cell r="I200" t="str">
            <v>(21) 2642-7204</v>
          </cell>
          <cell r="J200" t="str">
            <v>faturamento@mv.com.br</v>
          </cell>
          <cell r="K200" t="str">
            <v>Pessoa Jurídica</v>
          </cell>
          <cell r="L200" t="str">
            <v>03.124.977/0001-09</v>
          </cell>
        </row>
        <row r="201">
          <cell r="E201" t="str">
            <v>Naama de Castro Saraiva Barbosa</v>
          </cell>
          <cell r="F201" t="str">
            <v xml:space="preserve">Rua Mamanguape, 303 </v>
          </cell>
          <cell r="G201" t="str">
            <v>RECIFE</v>
          </cell>
          <cell r="H201" t="str">
            <v>PE</v>
          </cell>
          <cell r="K201" t="str">
            <v>Pessoa Física</v>
          </cell>
          <cell r="L201" t="str">
            <v>081327834-17</v>
          </cell>
        </row>
        <row r="202">
          <cell r="E202" t="str">
            <v>Nelly Maria Sampaio e Ferreira</v>
          </cell>
          <cell r="F202" t="str">
            <v>Rua dos Navegantes, 2584</v>
          </cell>
          <cell r="G202" t="str">
            <v>RECIFE</v>
          </cell>
          <cell r="H202" t="str">
            <v>PE</v>
          </cell>
          <cell r="K202" t="str">
            <v>Pessoa Física</v>
          </cell>
          <cell r="L202" t="str">
            <v>091362164-10</v>
          </cell>
        </row>
        <row r="203">
          <cell r="E203" t="str">
            <v>Nestor Diogenes da Silva e Melo Neto</v>
          </cell>
          <cell r="K203" t="str">
            <v>Pessoa Jurídica</v>
          </cell>
          <cell r="L203" t="str">
            <v>31.457.434/0001-49</v>
          </cell>
        </row>
        <row r="204">
          <cell r="E204" t="str">
            <v>NewMed Comércio e Serviços de Equipamentos Hospitalares EIRELI</v>
          </cell>
          <cell r="K204" t="str">
            <v>Pessoa Jurídica</v>
          </cell>
          <cell r="L204" t="str">
            <v>10.859.287/0001-63</v>
          </cell>
        </row>
        <row r="205">
          <cell r="E205" t="str">
            <v>Nord Produtos em Saúde LTDA</v>
          </cell>
          <cell r="K205" t="str">
            <v>Pessoa Jurídica</v>
          </cell>
          <cell r="L205" t="str">
            <v>35.753.111/0001-53</v>
          </cell>
        </row>
        <row r="206">
          <cell r="E206" t="str">
            <v>Nordeste Comercio de Vestuario e Acessor</v>
          </cell>
          <cell r="F206" t="str">
            <v>Rua Antonio Falcão, 729</v>
          </cell>
          <cell r="G206" t="str">
            <v>RECIFE</v>
          </cell>
          <cell r="H206" t="str">
            <v>PE</v>
          </cell>
          <cell r="K206" t="str">
            <v>Pessoa Jurídica</v>
          </cell>
          <cell r="L206" t="str">
            <v>23.390.395/0001-81</v>
          </cell>
        </row>
        <row r="207">
          <cell r="E207" t="str">
            <v>Nordeste Medical Representação Impota</v>
          </cell>
          <cell r="K207" t="str">
            <v>Pessoa Jurídica</v>
          </cell>
          <cell r="L207" t="str">
            <v>20.782.880/0001-02</v>
          </cell>
        </row>
        <row r="208">
          <cell r="E208" t="str">
            <v>Nordica Dist Hospitalar LTDA</v>
          </cell>
          <cell r="K208" t="str">
            <v>Pessoa Jurídica</v>
          </cell>
        </row>
        <row r="209">
          <cell r="E209" t="str">
            <v>Nordmarket Com. De Prod. Hosp. Ltda</v>
          </cell>
          <cell r="F209" t="str">
            <v>Av. Doutor Rinaldo de Pinho Alves PE 18, 2905</v>
          </cell>
          <cell r="G209" t="str">
            <v>Paulista</v>
          </cell>
          <cell r="H209" t="str">
            <v>PE</v>
          </cell>
          <cell r="I209" t="str">
            <v>(83) 3066-4331</v>
          </cell>
          <cell r="K209" t="str">
            <v>Pessoa Jurídica</v>
          </cell>
          <cell r="L209" t="str">
            <v>18.125.796/0002-18</v>
          </cell>
        </row>
        <row r="210">
          <cell r="E210" t="str">
            <v>Norlux LTDA - EPP</v>
          </cell>
          <cell r="F210" t="str">
            <v>Rua Jornalista Edson Regis 325, Ibura - 51220-000</v>
          </cell>
          <cell r="G210" t="str">
            <v>Recife</v>
          </cell>
          <cell r="H210" t="str">
            <v>PE</v>
          </cell>
          <cell r="I210" t="str">
            <v>(81) 3339-0510</v>
          </cell>
          <cell r="K210" t="str">
            <v>Pessoa Jurídica</v>
          </cell>
          <cell r="L210" t="str">
            <v>04.004.741/0001-00</v>
          </cell>
        </row>
        <row r="211">
          <cell r="E211" t="str">
            <v>Noroes, Azevedo e Advogados Associados</v>
          </cell>
        </row>
        <row r="212">
          <cell r="E212" t="str">
            <v>ORTOIMAGEM Serviços Médicos de Ortopedia e Radiologia LTDA</v>
          </cell>
          <cell r="K212" t="str">
            <v>Pessoa Jurídica</v>
          </cell>
        </row>
        <row r="213">
          <cell r="E213" t="str">
            <v>Overloque Roupas Profissionais Ltda</v>
          </cell>
          <cell r="F213" t="str">
            <v>Rua Monsenhor Julio Maria, 195 - Madalena</v>
          </cell>
          <cell r="G213" t="str">
            <v>RECIFE</v>
          </cell>
          <cell r="H213" t="str">
            <v>PE</v>
          </cell>
          <cell r="I213" t="str">
            <v>(81) 3445-1198</v>
          </cell>
          <cell r="K213" t="str">
            <v>Pessoa Jurídica</v>
          </cell>
          <cell r="L213" t="str">
            <v>03.906.828/0001-00</v>
          </cell>
        </row>
        <row r="214">
          <cell r="E214" t="str">
            <v>P &amp; S Engenharia EIRELI EPP</v>
          </cell>
          <cell r="F214" t="str">
            <v>Rua Silveira Lobo 32, CX. Postal 386 - Poço - 52061-030</v>
          </cell>
          <cell r="G214" t="str">
            <v>Recife</v>
          </cell>
          <cell r="H214" t="str">
            <v>PE</v>
          </cell>
          <cell r="J214" t="str">
            <v>roberto.pinzon@outlook.com</v>
          </cell>
          <cell r="K214" t="str">
            <v>Pessoa Jurídica</v>
          </cell>
          <cell r="L214" t="str">
            <v>22.579.985/0001-58</v>
          </cell>
        </row>
        <row r="215">
          <cell r="E215" t="str">
            <v>Pablo Ludwig Cavalcanti</v>
          </cell>
          <cell r="F215" t="str">
            <v>Rua Ricardo Hardman, 68</v>
          </cell>
          <cell r="G215" t="str">
            <v>RECIFE</v>
          </cell>
          <cell r="H215" t="str">
            <v>PE</v>
          </cell>
          <cell r="K215" t="str">
            <v>Pessoa Física</v>
          </cell>
          <cell r="L215" t="str">
            <v>097372044-17</v>
          </cell>
        </row>
        <row r="216">
          <cell r="E216" t="str">
            <v>Paper Box Distribuidora e Serviços LTDA</v>
          </cell>
          <cell r="F216" t="str">
            <v>Rua Floriano Peixoto 799, Térreo, São José - 50020-060</v>
          </cell>
          <cell r="G216" t="str">
            <v xml:space="preserve">Recife </v>
          </cell>
          <cell r="H216" t="str">
            <v>PE</v>
          </cell>
          <cell r="I216" t="str">
            <v>(81) 2119-8950</v>
          </cell>
          <cell r="K216" t="str">
            <v>Pessoa Jurídica</v>
          </cell>
          <cell r="L216" t="str">
            <v>03.330.023/0001-52</v>
          </cell>
        </row>
        <row r="217">
          <cell r="E217" t="str">
            <v>Paulo Cesar Agostini</v>
          </cell>
          <cell r="F217" t="str">
            <v>Rua Dom Pedro II, 1080</v>
          </cell>
          <cell r="G217" t="str">
            <v>Niterói</v>
          </cell>
          <cell r="H217" t="str">
            <v>RS</v>
          </cell>
          <cell r="K217" t="str">
            <v>Pessoa Jurídica</v>
          </cell>
          <cell r="L217" t="str">
            <v>14556855/0001-08</v>
          </cell>
        </row>
        <row r="218">
          <cell r="E218" t="str">
            <v>PCA</v>
          </cell>
        </row>
        <row r="219">
          <cell r="E219" t="str">
            <v>Perfil Suprimentos Industriais Ltda ME</v>
          </cell>
        </row>
        <row r="220">
          <cell r="E220" t="str">
            <v>Pernambuco Dist. Atac. Epis, Ins Ind &amp; Mro Ltda</v>
          </cell>
          <cell r="K220" t="str">
            <v>Pessoa Jurídica</v>
          </cell>
          <cell r="L220" t="str">
            <v>02.155.469/0001-94</v>
          </cell>
        </row>
        <row r="221">
          <cell r="E221" t="str">
            <v>PH Comércio de Prod. Méd. Hospital</v>
          </cell>
          <cell r="F221" t="str">
            <v>Rua Italacy, 176 - Jardim São Paulo</v>
          </cell>
          <cell r="G221" t="str">
            <v>RECIFE</v>
          </cell>
          <cell r="H221" t="str">
            <v>PE</v>
          </cell>
          <cell r="I221" t="str">
            <v>(81) 3249-9838</v>
          </cell>
          <cell r="K221" t="str">
            <v>Pessoa Jurídica</v>
          </cell>
          <cell r="L221" t="str">
            <v>30.848.237/0001-98</v>
          </cell>
        </row>
        <row r="222">
          <cell r="E222" t="str">
            <v>PHARMAPLUS LTDA</v>
          </cell>
          <cell r="K222" t="str">
            <v>Pessoa Jurídica</v>
          </cell>
          <cell r="L222" t="str">
            <v>03.817.043/0001-52</v>
          </cell>
        </row>
        <row r="223">
          <cell r="E223" t="str">
            <v>Point Suture do Brasil Ind de Fios Cirúrgicos LTDA</v>
          </cell>
          <cell r="K223" t="str">
            <v>Pessoa Jurídica</v>
          </cell>
          <cell r="L223" t="str">
            <v>12.340.717/0001-61</v>
          </cell>
        </row>
        <row r="224">
          <cell r="E224" t="str">
            <v>Poliana Silvestre Cordeiro</v>
          </cell>
          <cell r="F224" t="str">
            <v>Rua Padre Rodrigues Campelo, 327</v>
          </cell>
          <cell r="G224" t="str">
            <v>RECIFE</v>
          </cell>
          <cell r="H224" t="str">
            <v>PE</v>
          </cell>
          <cell r="K224" t="str">
            <v>Pessoa Física</v>
          </cell>
          <cell r="L224" t="str">
            <v>065442544-28</v>
          </cell>
        </row>
        <row r="225">
          <cell r="E225" t="str">
            <v>Polly Nunes de Sousa</v>
          </cell>
          <cell r="K225" t="str">
            <v>Pessoa Física</v>
          </cell>
          <cell r="L225" t="str">
            <v>153101278-79</v>
          </cell>
        </row>
        <row r="226">
          <cell r="E226" t="str">
            <v>Posto Atenas LTDA</v>
          </cell>
          <cell r="F226" t="str">
            <v>Avenida Recife 1644, Ipsep - 51350-670</v>
          </cell>
          <cell r="G226" t="str">
            <v>Recife</v>
          </cell>
          <cell r="H226" t="str">
            <v>PE</v>
          </cell>
          <cell r="I226" t="str">
            <v>(81) 3445-5058</v>
          </cell>
          <cell r="K226" t="str">
            <v>Pessoa Jurídica</v>
          </cell>
          <cell r="L226" t="str">
            <v>02.331.341/0001-75</v>
          </cell>
        </row>
        <row r="227">
          <cell r="E227" t="str">
            <v>Precise Multiforme Tecnologia Ltda Me</v>
          </cell>
          <cell r="F227" t="str">
            <v>Rua Mariz Vilela 63, Sala 201, Prado - 50070-270</v>
          </cell>
          <cell r="G227" t="str">
            <v>Recife</v>
          </cell>
          <cell r="H227" t="str">
            <v>PE</v>
          </cell>
          <cell r="J227" t="str">
            <v>marciocampos@globalsnt.com.br</v>
          </cell>
          <cell r="K227" t="str">
            <v>Pessoa Jurídica</v>
          </cell>
          <cell r="L227" t="str">
            <v>09.662.060/0001-44</v>
          </cell>
        </row>
        <row r="228">
          <cell r="E228" t="str">
            <v>Prefeitura do Recife - Secretaria de Finanças</v>
          </cell>
        </row>
        <row r="229">
          <cell r="E229" t="str">
            <v>Previdência Social</v>
          </cell>
        </row>
        <row r="230">
          <cell r="E230" t="str">
            <v>Prima Serviços Médicos LTDA</v>
          </cell>
          <cell r="F230" t="str">
            <v>Rua Mal Rondon 146, CXPST:843 - Casa Forte - 52061-055</v>
          </cell>
          <cell r="G230" t="str">
            <v>Recife</v>
          </cell>
          <cell r="H230" t="str">
            <v>PE</v>
          </cell>
          <cell r="K230" t="str">
            <v>Pessoa Jurídica</v>
          </cell>
          <cell r="L230" t="str">
            <v>35.000.644/0001-64</v>
          </cell>
        </row>
        <row r="231">
          <cell r="E231" t="str">
            <v>Priscilla Eduarda Cavalcanti Queralvares</v>
          </cell>
          <cell r="K231" t="str">
            <v>Pessoa Física</v>
          </cell>
          <cell r="L231" t="str">
            <v>079986884-16</v>
          </cell>
        </row>
        <row r="232">
          <cell r="E232" t="str">
            <v>Produtiva Saúde Ocupacional Ltda</v>
          </cell>
          <cell r="F232" t="str">
            <v>Rua das Ninfas, 325</v>
          </cell>
          <cell r="G232" t="str">
            <v>RECIFE</v>
          </cell>
          <cell r="H232" t="str">
            <v>PE</v>
          </cell>
          <cell r="K232" t="str">
            <v>Pessoa Jurídica</v>
          </cell>
          <cell r="L232" t="str">
            <v>02863024/0001-08</v>
          </cell>
        </row>
        <row r="233">
          <cell r="E233" t="str">
            <v>R de Lima Costa Comercio de Materiais de Limpeza - ME</v>
          </cell>
          <cell r="F233" t="str">
            <v>Av. Dr. José Rufino 1602, Barro - 50780-300</v>
          </cell>
          <cell r="G233" t="str">
            <v>Recife</v>
          </cell>
          <cell r="H233" t="str">
            <v>PE</v>
          </cell>
          <cell r="J233" t="str">
            <v>financeiro@maicleansolucoes.com</v>
          </cell>
          <cell r="K233" t="str">
            <v>Pessoa Jurídica</v>
          </cell>
          <cell r="L233" t="str">
            <v>17.141.866/0001-15</v>
          </cell>
        </row>
        <row r="234">
          <cell r="E234" t="str">
            <v>R. C. A. Importadora &amp; Exportadora EIRELI</v>
          </cell>
          <cell r="K234" t="str">
            <v>Pessoa Jurídica</v>
          </cell>
          <cell r="L234" t="str">
            <v>37.024.713/0001-03</v>
          </cell>
        </row>
        <row r="235">
          <cell r="E235" t="str">
            <v>R. Melo Grafica - EIRELI EPP</v>
          </cell>
          <cell r="F235" t="str">
            <v>Av. Conde da Boa Vista 1427, Boa Vista - 50060-004</v>
          </cell>
          <cell r="G235" t="str">
            <v>RECIFE</v>
          </cell>
          <cell r="H235" t="str">
            <v>PE</v>
          </cell>
          <cell r="K235" t="str">
            <v>Pessoa Jurídica</v>
          </cell>
          <cell r="L235" t="str">
            <v>18.508.924/0001-69</v>
          </cell>
        </row>
        <row r="236">
          <cell r="E236" t="str">
            <v>Rafael Albuquerque de Macedo Gadelha</v>
          </cell>
          <cell r="F236" t="str">
            <v>Rua Neto Medonça, s/n</v>
          </cell>
          <cell r="G236" t="str">
            <v>RECIFE</v>
          </cell>
          <cell r="H236" t="str">
            <v>PE</v>
          </cell>
          <cell r="K236" t="str">
            <v>Pessoa Física</v>
          </cell>
          <cell r="L236" t="str">
            <v>045573144-65</v>
          </cell>
        </row>
        <row r="237">
          <cell r="E237" t="str">
            <v>Rafael Araujo Nobrega</v>
          </cell>
          <cell r="F237" t="str">
            <v>Rua Aristides Muniz, 121</v>
          </cell>
          <cell r="G237" t="str">
            <v>RECIFE</v>
          </cell>
          <cell r="H237" t="str">
            <v>PE</v>
          </cell>
          <cell r="K237" t="str">
            <v>Pessoa Física</v>
          </cell>
          <cell r="L237" t="str">
            <v>088516014-19</v>
          </cell>
        </row>
        <row r="238">
          <cell r="E238" t="str">
            <v>Raimundo Nonato Lopes Neto</v>
          </cell>
          <cell r="K238" t="str">
            <v>Pessoa Física</v>
          </cell>
          <cell r="L238" t="str">
            <v>049975744-06</v>
          </cell>
        </row>
        <row r="239">
          <cell r="E239" t="str">
            <v>RBR Neres Equipamentos Hidráulicos LTDA</v>
          </cell>
          <cell r="K239" t="str">
            <v>Pessoa Jurídica</v>
          </cell>
          <cell r="L239" t="str">
            <v>28.036.970/0001-66</v>
          </cell>
        </row>
        <row r="240">
          <cell r="E240" t="str">
            <v>RECIFARMA Com P Farm LTDA EPP</v>
          </cell>
          <cell r="K240" t="str">
            <v>Pessoa Jurídica</v>
          </cell>
          <cell r="L240" t="str">
            <v>08.671.559/0001-55</v>
          </cell>
        </row>
        <row r="241">
          <cell r="E241" t="str">
            <v>Rgraph Locação Comércio e Serviços Ltda</v>
          </cell>
          <cell r="F241" t="str">
            <v>Rua São Salvador, 67 - Graças</v>
          </cell>
          <cell r="G241" t="str">
            <v>RECIFE</v>
          </cell>
          <cell r="H241" t="str">
            <v>PE</v>
          </cell>
          <cell r="K241" t="str">
            <v>Pessoa Jurídica</v>
          </cell>
          <cell r="L241" t="str">
            <v>10279299/0001-19</v>
          </cell>
        </row>
        <row r="242">
          <cell r="E242" t="str">
            <v>RIOCLARENSE 1 - Comercial Cirurgica Rioclarense LTDA</v>
          </cell>
          <cell r="K242" t="str">
            <v>Pessoa Jurídica</v>
          </cell>
        </row>
        <row r="243">
          <cell r="E243" t="str">
            <v>RIOCLARENSE 2 - Comercial Cirurgica Rioclarense LTDA</v>
          </cell>
          <cell r="F243" t="str">
            <v>Rua Paulo costa 140 Distrito Industrial, Jardim Piemont Sul</v>
          </cell>
          <cell r="G243" t="str">
            <v>Betim</v>
          </cell>
          <cell r="H243" t="str">
            <v>MG</v>
          </cell>
          <cell r="K243" t="str">
            <v>Pessoa Jurídica</v>
          </cell>
          <cell r="L243" t="str">
            <v>67.729.178/0002-20</v>
          </cell>
        </row>
        <row r="244">
          <cell r="E244" t="str">
            <v>RIOCLARENSE 3 - Comercial Cirurgica Rioclarense LTDA</v>
          </cell>
          <cell r="K244" t="str">
            <v>Pessoa Jurídica</v>
          </cell>
        </row>
        <row r="245">
          <cell r="E245" t="str">
            <v>RIOCLARENSE 4 - Comercial Cirurgica Rioclarense LTDA</v>
          </cell>
          <cell r="K245" t="str">
            <v>Pessoa Jurídica</v>
          </cell>
          <cell r="L245" t="str">
            <v>67.729.178/0004-91</v>
          </cell>
        </row>
        <row r="246">
          <cell r="E246" t="str">
            <v>RIOCLARENSE 5 - Comercial Cirurgica Rioclarense LTDA</v>
          </cell>
          <cell r="F246" t="str">
            <v>Av. Joanna Rodrigues Jondral 250, BL 01 Galpão 04 - Cilo 02</v>
          </cell>
          <cell r="G246" t="str">
            <v>Londrina</v>
          </cell>
          <cell r="H246" t="str">
            <v>PR</v>
          </cell>
          <cell r="K246" t="str">
            <v>Pessoa Jurídica</v>
          </cell>
          <cell r="L246" t="str">
            <v>67.729.178/0005-72</v>
          </cell>
        </row>
        <row r="247">
          <cell r="E247" t="str">
            <v>RIOCLARENSE 6 - Comercial Cirurgica Rioclarense LTDA</v>
          </cell>
          <cell r="F247" t="str">
            <v>Rod. Empresário João Santos Filho 689, Muribeca - 54355-030</v>
          </cell>
          <cell r="G247" t="str">
            <v>Recife</v>
          </cell>
          <cell r="H247" t="str">
            <v>PE</v>
          </cell>
          <cell r="K247" t="str">
            <v>Pessoa Jurídica</v>
          </cell>
          <cell r="L247" t="str">
            <v>67.729.178/0006-53</v>
          </cell>
        </row>
        <row r="248">
          <cell r="E248" t="str">
            <v>RNP Diagnóstico Cardiológico Ltda</v>
          </cell>
          <cell r="F248" t="str">
            <v>Estrada do Arraial, 3344 - Sala 0008</v>
          </cell>
          <cell r="G248" t="str">
            <v>RECIFE</v>
          </cell>
          <cell r="H248" t="str">
            <v>PE</v>
          </cell>
          <cell r="J248" t="str">
            <v>fiscal@exatocont.com.br</v>
          </cell>
          <cell r="K248" t="str">
            <v>Pessoa Jurídica</v>
          </cell>
          <cell r="L248" t="str">
            <v>30.757.914/0001-62</v>
          </cell>
        </row>
        <row r="249">
          <cell r="E249" t="str">
            <v>Roberta Lorena de Farias Souza</v>
          </cell>
          <cell r="F249" t="str">
            <v>Rua Prof. Ruy Batista, 78</v>
          </cell>
          <cell r="G249" t="str">
            <v>RECIFE</v>
          </cell>
          <cell r="H249" t="str">
            <v>PE</v>
          </cell>
          <cell r="K249" t="str">
            <v>Pessoa Física</v>
          </cell>
          <cell r="L249" t="str">
            <v>049788374-05</v>
          </cell>
        </row>
        <row r="250">
          <cell r="E250" t="str">
            <v>Roberto Gomes Almeida 02171548401</v>
          </cell>
          <cell r="K250" t="str">
            <v>Pessoa Jurídica</v>
          </cell>
          <cell r="L250" t="str">
            <v>40.804.458/0001-18</v>
          </cell>
        </row>
        <row r="251">
          <cell r="E251" t="str">
            <v>Robson Francisco de Aguiar</v>
          </cell>
          <cell r="F251" t="str">
            <v>Rua Rinaldo Bezerra Negromonte, 72</v>
          </cell>
          <cell r="G251" t="str">
            <v>Moreno</v>
          </cell>
          <cell r="H251" t="str">
            <v>PE</v>
          </cell>
          <cell r="K251" t="str">
            <v>Pessoa Física</v>
          </cell>
          <cell r="L251">
            <v>77353277491</v>
          </cell>
        </row>
        <row r="252">
          <cell r="E252" t="str">
            <v>Rosilene Lacerda Pereira</v>
          </cell>
          <cell r="K252" t="str">
            <v>Pessoa Física</v>
          </cell>
          <cell r="L252" t="str">
            <v>658880224-20</v>
          </cell>
        </row>
        <row r="253">
          <cell r="E253" t="str">
            <v>RS Med LTDA</v>
          </cell>
          <cell r="K253" t="str">
            <v>Pessoa Jurídica</v>
          </cell>
          <cell r="L253" t="str">
            <v>03.840.189/0001-19</v>
          </cell>
        </row>
        <row r="254">
          <cell r="E254" t="str">
            <v>Ryan Kleber Bezerra de Andrade</v>
          </cell>
          <cell r="F254" t="str">
            <v>Rua José Carvalheira, 56</v>
          </cell>
          <cell r="G254" t="str">
            <v>RECIFE</v>
          </cell>
          <cell r="H254" t="str">
            <v>PE</v>
          </cell>
          <cell r="K254" t="str">
            <v>Pessoa Física</v>
          </cell>
          <cell r="L254" t="str">
            <v>072723684-97</v>
          </cell>
        </row>
        <row r="255">
          <cell r="E255" t="str">
            <v>Safe Suporte e Vida e Comercio Internacional LTDA</v>
          </cell>
          <cell r="K255" t="str">
            <v>Pessoa Jurídica</v>
          </cell>
          <cell r="L255" t="str">
            <v>08.675.394/0001-90</v>
          </cell>
        </row>
        <row r="256">
          <cell r="E256" t="str">
            <v>Salutem Comércio de Móveis Hospitalares EIRELI</v>
          </cell>
          <cell r="K256" t="str">
            <v>Pessoa Jurídica</v>
          </cell>
          <cell r="L256" t="str">
            <v>20.451.726/0001-58</v>
          </cell>
        </row>
        <row r="257">
          <cell r="E257" t="str">
            <v>Samtronic Indústria e Comércio LTDA</v>
          </cell>
          <cell r="K257" t="str">
            <v>Pessoa Jurídica</v>
          </cell>
          <cell r="L257" t="str">
            <v>58.426.628/0001-33</v>
          </cell>
        </row>
        <row r="258">
          <cell r="E258" t="str">
            <v>SanMed Distribuidora de Produtos Médico-Hospitalares</v>
          </cell>
          <cell r="K258" t="str">
            <v>Pessoa Jurídica</v>
          </cell>
          <cell r="L258" t="str">
            <v>21.216.468/0001-98</v>
          </cell>
        </row>
        <row r="259">
          <cell r="E259" t="str">
            <v>São Bernardo Indústria Plástica LTDA ME</v>
          </cell>
          <cell r="K259" t="str">
            <v>Pessoa Jurídica</v>
          </cell>
          <cell r="L259" t="str">
            <v>69.889.053/0001-01</v>
          </cell>
        </row>
        <row r="260">
          <cell r="E260" t="str">
            <v>Serval Serviços e Limpeza LTDA</v>
          </cell>
          <cell r="F260" t="str">
            <v>Rua Rodrigues Junior 197, Centro - 60060-000</v>
          </cell>
          <cell r="G260" t="str">
            <v>Fortaleza</v>
          </cell>
          <cell r="H260" t="str">
            <v>CE</v>
          </cell>
          <cell r="I260" t="str">
            <v>(85) 3266-1323</v>
          </cell>
          <cell r="J260" t="str">
            <v>diegomendes@bacontabil.com.br</v>
          </cell>
          <cell r="L260" t="str">
            <v>07.360.290/0001-23</v>
          </cell>
        </row>
        <row r="261">
          <cell r="E261" t="str">
            <v>Sind. das Emp. de Transp. de Passag. do Est. de PE</v>
          </cell>
          <cell r="K261" t="str">
            <v>Pessoa Jurídica</v>
          </cell>
          <cell r="L261" t="str">
            <v>09.759.606/0001-80</v>
          </cell>
        </row>
        <row r="262">
          <cell r="E262" t="str">
            <v>SINDBIO</v>
          </cell>
        </row>
        <row r="263">
          <cell r="E263" t="str">
            <v>Sindicato dos Biomédicos</v>
          </cell>
        </row>
        <row r="264">
          <cell r="E264" t="str">
            <v>SINEPE</v>
          </cell>
        </row>
        <row r="265">
          <cell r="E265" t="str">
            <v>SINFARPE</v>
          </cell>
        </row>
        <row r="266">
          <cell r="E266" t="str">
            <v>SINPROTIDEPE</v>
          </cell>
        </row>
        <row r="267">
          <cell r="E267" t="str">
            <v>Síntese Lincencimento de Programas</v>
          </cell>
          <cell r="F267" t="str">
            <v>Rua da Guia, 142</v>
          </cell>
          <cell r="G267" t="str">
            <v>RECIFE</v>
          </cell>
          <cell r="H267" t="str">
            <v>PE</v>
          </cell>
          <cell r="I267" t="str">
            <v>(81) 3088-7099</v>
          </cell>
          <cell r="K267" t="str">
            <v>Pessoa Jurídica</v>
          </cell>
          <cell r="L267" t="str">
            <v>16.783.034/0001-30</v>
          </cell>
        </row>
        <row r="268">
          <cell r="E268" t="str">
            <v>SIVASC - Serviço Integrado Vascular Ltda</v>
          </cell>
          <cell r="F268" t="str">
            <v>Rua São Salvador, 125 - Sala 0008</v>
          </cell>
          <cell r="G268" t="str">
            <v>RECIFE</v>
          </cell>
          <cell r="H268" t="str">
            <v>PE</v>
          </cell>
          <cell r="K268" t="str">
            <v>Pessoa Jurídica</v>
          </cell>
          <cell r="L268" t="str">
            <v>18.870.563/0001-04</v>
          </cell>
        </row>
        <row r="269">
          <cell r="E269" t="str">
            <v>SIX Distribuidora Hospitalar LTDA</v>
          </cell>
          <cell r="F269" t="str">
            <v>Rua General Rafael Guimarães 007, Piedade - 54400-440</v>
          </cell>
          <cell r="G269" t="str">
            <v>Jaboatão dos Guararapes</v>
          </cell>
          <cell r="H269" t="str">
            <v>PE</v>
          </cell>
          <cell r="I269" t="str">
            <v>(81) 3096-0044</v>
          </cell>
          <cell r="K269" t="str">
            <v>Pessoa Jurídica</v>
          </cell>
          <cell r="L269" t="str">
            <v>21.381.761/0001-00</v>
          </cell>
        </row>
        <row r="270">
          <cell r="E270" t="str">
            <v>SL Engenharia (TEC Saúde)</v>
          </cell>
          <cell r="K270" t="str">
            <v>Pessoa Jurídica</v>
          </cell>
          <cell r="L270" t="str">
            <v>03.480.539/0001-83</v>
          </cell>
        </row>
        <row r="271">
          <cell r="E271" t="str">
            <v>Smart Ltda</v>
          </cell>
          <cell r="K271" t="str">
            <v>Pessoa Jurídica</v>
          </cell>
        </row>
        <row r="272">
          <cell r="E272" t="str">
            <v>Susi Araújo Alves</v>
          </cell>
          <cell r="K272" t="str">
            <v>Pessoa Física</v>
          </cell>
          <cell r="L272" t="str">
            <v>015704955-80</v>
          </cell>
        </row>
        <row r="273">
          <cell r="E273" t="str">
            <v>Swamy Carvalho da Silva</v>
          </cell>
          <cell r="K273" t="str">
            <v>Pessoa Física</v>
          </cell>
          <cell r="L273" t="str">
            <v>019485414-08</v>
          </cell>
        </row>
        <row r="274">
          <cell r="E274" t="str">
            <v>Tatiany Pereira Alves Albuquerque Extintores (Arecife Extintores)</v>
          </cell>
          <cell r="F274" t="str">
            <v>Avenida Caxangá 3666, Iputinga - 50731-005</v>
          </cell>
          <cell r="G274" t="str">
            <v>Recife</v>
          </cell>
          <cell r="H274" t="str">
            <v>PE</v>
          </cell>
          <cell r="I274" t="str">
            <v>(81) 9540-1308</v>
          </cell>
          <cell r="K274" t="str">
            <v>Pessoa Jurídica</v>
          </cell>
          <cell r="L274" t="str">
            <v>36.551.317/0001-63</v>
          </cell>
        </row>
        <row r="275">
          <cell r="E275" t="str">
            <v>TECNOVIDA COMERCIAL LTDA</v>
          </cell>
          <cell r="F275" t="str">
            <v>Rua Pereira Coutinho Filho 727, Iputinga - 50680-180</v>
          </cell>
          <cell r="G275" t="str">
            <v>Recife</v>
          </cell>
          <cell r="H275" t="str">
            <v>PE</v>
          </cell>
          <cell r="I275" t="str">
            <v>(81) 3097-0551</v>
          </cell>
          <cell r="K275" t="str">
            <v>Pessoa Jurídica</v>
          </cell>
          <cell r="L275" t="str">
            <v>01.884.446/0001-99</v>
          </cell>
        </row>
        <row r="276">
          <cell r="E276" t="str">
            <v>Teiko Soluções em Tecnologia da Informática LTDA</v>
          </cell>
          <cell r="K276" t="str">
            <v>Pessoa Jurídica</v>
          </cell>
        </row>
        <row r="277">
          <cell r="E277" t="str">
            <v>TGI Consultoria em Gestão Empresarial</v>
          </cell>
          <cell r="F277" t="str">
            <v xml:space="preserve">Rua Barão de Itamaracá, 293 </v>
          </cell>
          <cell r="G277" t="str">
            <v>Espinheiro</v>
          </cell>
          <cell r="H277" t="str">
            <v>PE</v>
          </cell>
          <cell r="K277" t="str">
            <v>Pessoa Jurídica</v>
          </cell>
          <cell r="L277" t="str">
            <v>35521046/0001-30</v>
          </cell>
        </row>
        <row r="278">
          <cell r="E278" t="str">
            <v>TOP LIFE Serviços Médicos LTDA</v>
          </cell>
          <cell r="F278" t="str">
            <v>Av. República do Líbano 251, Sala 2501, Torre C - Pina - 51110-160</v>
          </cell>
          <cell r="G278" t="str">
            <v>Recife</v>
          </cell>
          <cell r="H278" t="str">
            <v>PE</v>
          </cell>
          <cell r="J278" t="str">
            <v>joanne@contabilidadeparamedicos.com.br</v>
          </cell>
          <cell r="K278" t="str">
            <v>Pessoa Jurídica</v>
          </cell>
          <cell r="L278" t="str">
            <v>39.917.814/0001-20</v>
          </cell>
        </row>
        <row r="279">
          <cell r="E279" t="str">
            <v>TQS METROLOGIA E SERVICOS LTDA</v>
          </cell>
          <cell r="F279" t="str">
            <v>Rua Severino José de Paula 234 54400-450</v>
          </cell>
          <cell r="G279" t="str">
            <v>Jaboatão dos Guararapes</v>
          </cell>
          <cell r="H279" t="str">
            <v>PE</v>
          </cell>
          <cell r="K279" t="str">
            <v>Pessoa Jurídica</v>
          </cell>
          <cell r="L279" t="str">
            <v>19.407.986/0001-47</v>
          </cell>
        </row>
        <row r="280">
          <cell r="E280" t="str">
            <v>Tribunal de Justiça de Pernambuco</v>
          </cell>
        </row>
        <row r="281">
          <cell r="E281" t="str">
            <v>Truly Nolen Recife Controle Ambiental</v>
          </cell>
          <cell r="F281" t="str">
            <v>Rua Tomaz Gonzaga, 109</v>
          </cell>
          <cell r="G281" t="str">
            <v>Cordeiro</v>
          </cell>
          <cell r="H281" t="str">
            <v>PE</v>
          </cell>
          <cell r="I281">
            <v>-81</v>
          </cell>
          <cell r="K281" t="str">
            <v>Pessoa Jurídica</v>
          </cell>
          <cell r="L281" t="str">
            <v>22.428.075/0001-00</v>
          </cell>
        </row>
        <row r="282">
          <cell r="E282" t="str">
            <v>Ultramega Dist. Hospitalar Ltda</v>
          </cell>
          <cell r="F282" t="str">
            <v>Rua Augusto Lima, 390 - Aldeia dos Camaras</v>
          </cell>
          <cell r="G282" t="str">
            <v>Camaragibe</v>
          </cell>
          <cell r="H282" t="str">
            <v>PE</v>
          </cell>
          <cell r="K282" t="str">
            <v>Pessoa Jurídica</v>
          </cell>
          <cell r="L282" t="str">
            <v>21.596.736/0001-44</v>
          </cell>
        </row>
        <row r="283">
          <cell r="E283" t="str">
            <v>Uni Hospitalar LTDA</v>
          </cell>
          <cell r="K283" t="str">
            <v>Pessoa Jurídica</v>
          </cell>
          <cell r="L283" t="str">
            <v>07.484.373/0001-24</v>
          </cell>
        </row>
        <row r="284">
          <cell r="E284" t="str">
            <v>Uniao Quimica LTDA</v>
          </cell>
          <cell r="F284" t="str">
            <v>Rua monsenhor Tabosa</v>
          </cell>
          <cell r="G284" t="str">
            <v>Recife</v>
          </cell>
          <cell r="H284" t="str">
            <v>PE</v>
          </cell>
          <cell r="K284" t="str">
            <v>Pessoa Jurídica</v>
          </cell>
          <cell r="L284" t="str">
            <v>02.657.887/0001-10</v>
          </cell>
        </row>
        <row r="285">
          <cell r="E285" t="str">
            <v>Unidade de Vídeo Cirurgia Avançada Ltda</v>
          </cell>
          <cell r="F285" t="str">
            <v>Av. Gov. Carlos de Lima Cavalcante, 3995</v>
          </cell>
          <cell r="G285" t="str">
            <v>Olinda</v>
          </cell>
          <cell r="H285" t="str">
            <v>PE</v>
          </cell>
          <cell r="I285" t="str">
            <v>(81) 9927-8064</v>
          </cell>
          <cell r="K285" t="str">
            <v>Pessoa Jurídica</v>
          </cell>
          <cell r="L285" t="str">
            <v>13.641.358/0001-45</v>
          </cell>
        </row>
        <row r="286">
          <cell r="E286" t="str">
            <v>VANPEL Materais de Escritório e Informática</v>
          </cell>
          <cell r="F286" t="str">
            <v>3 Travessa de São Sebastião 182, Piedade - 54410-311</v>
          </cell>
          <cell r="G286" t="str">
            <v>Jaboatão dos Guararapes</v>
          </cell>
          <cell r="H286" t="str">
            <v>PE</v>
          </cell>
          <cell r="I286" t="str">
            <v>(81) 3031-5023</v>
          </cell>
          <cell r="K286" t="str">
            <v>Pessoa Jurídica</v>
          </cell>
          <cell r="L286" t="str">
            <v>08.014.460/0001-80</v>
          </cell>
        </row>
        <row r="287">
          <cell r="E287" t="str">
            <v>VEM</v>
          </cell>
          <cell r="K287" t="str">
            <v>Pessoa Jurídica</v>
          </cell>
        </row>
        <row r="288">
          <cell r="E288" t="str">
            <v>Vescnet Provedores do Brasil LTDA</v>
          </cell>
          <cell r="K288" t="str">
            <v>Pessoa Jurídica</v>
          </cell>
        </row>
        <row r="289">
          <cell r="E289" t="str">
            <v>Vilma Barbosa de Oliveira (Loggin Card)</v>
          </cell>
          <cell r="F289" t="str">
            <v>Rua São Jorge, 201</v>
          </cell>
          <cell r="G289" t="str">
            <v>Jaboatão dos Guararapes</v>
          </cell>
          <cell r="H289" t="str">
            <v>PE</v>
          </cell>
          <cell r="I289" t="str">
            <v>(81) 3471-6257</v>
          </cell>
          <cell r="K289" t="str">
            <v>Pessoa Jurídica</v>
          </cell>
          <cell r="L289" t="str">
            <v>12.493.459/0001-53</v>
          </cell>
        </row>
        <row r="290">
          <cell r="E290" t="str">
            <v xml:space="preserve">Vitale Comércio S.A. </v>
          </cell>
          <cell r="K290" t="str">
            <v>Pessoa Jurídica</v>
          </cell>
          <cell r="L290" t="str">
            <v>07.160.019/0001-44</v>
          </cell>
        </row>
        <row r="291">
          <cell r="E291" t="str">
            <v xml:space="preserve">Vitoria Lorena dos Santos Batista </v>
          </cell>
          <cell r="F291" t="str">
            <v>Rua França Pereira, 115</v>
          </cell>
          <cell r="G291" t="str">
            <v>RECIFE</v>
          </cell>
          <cell r="H291" t="str">
            <v>PE</v>
          </cell>
          <cell r="K291" t="str">
            <v>Pessoa Jurídica</v>
          </cell>
          <cell r="L291" t="str">
            <v>067074964-84</v>
          </cell>
        </row>
        <row r="292">
          <cell r="E292" t="str">
            <v>White Martins Gases Ind. NE Ltda</v>
          </cell>
          <cell r="F292" t="str">
            <v>KM 84, 01 - Bl.01</v>
          </cell>
          <cell r="G292" t="str">
            <v>Jaboatão dos Guararapes</v>
          </cell>
          <cell r="H292" t="str">
            <v>PE</v>
          </cell>
          <cell r="I292" t="str">
            <v>(81) 3476-8000</v>
          </cell>
          <cell r="K292" t="str">
            <v>Pessoa Jurídica</v>
          </cell>
          <cell r="L292" t="str">
            <v>24.380.578/0020-41</v>
          </cell>
        </row>
        <row r="293">
          <cell r="E293" t="str">
            <v>White Martins Gases Ind. NE Ltda - Cabo</v>
          </cell>
          <cell r="F293" t="str">
            <v>Rod. BR 101 S/N - Km 32 Lote B 33 - Distrito Industrial</v>
          </cell>
          <cell r="G293" t="str">
            <v>Cabo de Sto Agostinho</v>
          </cell>
          <cell r="H293" t="str">
            <v>PE</v>
          </cell>
          <cell r="K293" t="str">
            <v>Pessoa Jurídica</v>
          </cell>
          <cell r="L293" t="str">
            <v>24.380.578/0022-03</v>
          </cell>
        </row>
        <row r="294">
          <cell r="E294" t="str">
            <v>Willami Cabral Durand</v>
          </cell>
          <cell r="K294" t="str">
            <v>Pessoa Física</v>
          </cell>
          <cell r="L294" t="str">
            <v>036102314-67</v>
          </cell>
        </row>
        <row r="295">
          <cell r="E295" t="str">
            <v>Xavier, Cunha e Santos Serviços Médicos LTDA</v>
          </cell>
          <cell r="F295" t="str">
            <v>Av. República do Líbano 251, Sala 2506, Torre A CXPST 545. Pina - 51110-160</v>
          </cell>
          <cell r="G295" t="str">
            <v>Recife</v>
          </cell>
          <cell r="H295" t="str">
            <v>PE</v>
          </cell>
          <cell r="J295" t="str">
            <v>contabilidade@cavilano.com.br</v>
          </cell>
          <cell r="K295" t="str">
            <v>Pessoa Jurídica</v>
          </cell>
          <cell r="L295" t="str">
            <v>36.121.797/0001-22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7749-2669-43AE-8422-91A823ABEDEE}">
  <sheetPr>
    <pageSetUpPr fitToPage="1"/>
  </sheetPr>
  <dimension ref="A1:AMJ296"/>
  <sheetViews>
    <sheetView showGridLines="0" tabSelected="1" topLeftCell="C1" zoomScale="83" zoomScaleNormal="83" workbookViewId="0">
      <selection activeCell="C1" sqref="C1:G1048576"/>
    </sheetView>
  </sheetViews>
  <sheetFormatPr defaultColWidth="17" defaultRowHeight="12.75" zeroHeight="1" x14ac:dyDescent="0.2"/>
  <cols>
    <col min="1" max="1" width="74.140625" hidden="1" customWidth="1"/>
    <col min="2" max="2" width="4.7109375" style="6" hidden="1" customWidth="1"/>
    <col min="3" max="3" width="15.140625" style="5" customWidth="1"/>
    <col min="4" max="4" width="66.7109375" style="4" customWidth="1"/>
    <col min="5" max="5" width="50.140625" style="4" customWidth="1"/>
    <col min="6" max="6" width="19.140625" style="3" customWidth="1"/>
    <col min="7" max="7" width="26" style="3" customWidth="1"/>
    <col min="8" max="8" width="51.85546875" style="2" customWidth="1"/>
    <col min="9" max="1024" width="17" style="1"/>
  </cols>
  <sheetData>
    <row r="1" spans="3:54" ht="15.75" customHeight="1" x14ac:dyDescent="0.2">
      <c r="C1" s="109"/>
      <c r="D1" s="188" t="s">
        <v>403</v>
      </c>
      <c r="E1" s="188"/>
      <c r="F1" s="112" t="s">
        <v>402</v>
      </c>
      <c r="G1" s="112"/>
    </row>
    <row r="2" spans="3:54" ht="15.75" customHeight="1" x14ac:dyDescent="0.2">
      <c r="C2" s="109"/>
      <c r="D2" s="187" t="s">
        <v>401</v>
      </c>
      <c r="E2" s="187"/>
      <c r="F2" s="110" t="s">
        <v>400</v>
      </c>
      <c r="G2" s="110" t="s">
        <v>399</v>
      </c>
    </row>
    <row r="3" spans="3:54" ht="15.75" customHeight="1" x14ac:dyDescent="0.2">
      <c r="C3" s="109"/>
      <c r="D3" s="187" t="s">
        <v>398</v>
      </c>
      <c r="E3" s="187"/>
      <c r="F3" s="110"/>
      <c r="G3" s="110"/>
    </row>
    <row r="4" spans="3:54" ht="15.75" customHeight="1" x14ac:dyDescent="0.2">
      <c r="C4" s="109"/>
      <c r="D4" s="186" t="s">
        <v>397</v>
      </c>
      <c r="E4" s="186"/>
      <c r="F4" s="185" t="s">
        <v>396</v>
      </c>
      <c r="G4" s="184">
        <v>1</v>
      </c>
      <c r="I4" s="183"/>
      <c r="J4" s="183"/>
      <c r="BB4" s="1" t="s">
        <v>395</v>
      </c>
    </row>
    <row r="5" spans="3:54" ht="15.75" customHeight="1" x14ac:dyDescent="0.2">
      <c r="C5" s="107"/>
      <c r="D5" s="186" t="s">
        <v>394</v>
      </c>
      <c r="E5" s="186"/>
      <c r="F5" s="185"/>
      <c r="G5" s="184"/>
      <c r="I5" s="183"/>
      <c r="J5" s="183"/>
      <c r="BB5" s="1" t="s">
        <v>393</v>
      </c>
    </row>
    <row r="6" spans="3:54" ht="18.75" x14ac:dyDescent="0.2">
      <c r="C6" s="103" t="s">
        <v>392</v>
      </c>
      <c r="D6" s="103"/>
      <c r="E6" s="182" t="s">
        <v>74</v>
      </c>
      <c r="F6" s="181" t="s">
        <v>391</v>
      </c>
      <c r="G6" s="180" t="s">
        <v>1</v>
      </c>
      <c r="I6" s="120"/>
      <c r="J6" s="120"/>
      <c r="K6" s="120"/>
    </row>
    <row r="7" spans="3:54" ht="20.100000000000001" customHeight="1" x14ac:dyDescent="0.2">
      <c r="C7" s="179" t="s">
        <v>390</v>
      </c>
      <c r="D7" s="179"/>
      <c r="E7" s="178" t="s">
        <v>389</v>
      </c>
      <c r="F7" s="177" t="s">
        <v>388</v>
      </c>
      <c r="G7" s="176">
        <f>IFERROR(VLOOKUP($C$7,'[1]DADOS (OCULTAR)'!$P$3:$R$54,3,0),"")</f>
        <v>9039744000194</v>
      </c>
      <c r="I7" s="120"/>
      <c r="J7" s="120"/>
      <c r="K7" s="120"/>
    </row>
    <row r="8" spans="3:54" ht="20.100000000000001" customHeight="1" x14ac:dyDescent="0.2">
      <c r="C8" s="175" t="str">
        <f>IFERROR(VLOOKUP($C$7,'[1]DADOS (OCULTAR)'!$P$3:$R$54,2,0),"")</f>
        <v xml:space="preserve">IMIP HOSPITALAR - FUNDAÇÃO PROF. MARTINIANO FERNANDES </v>
      </c>
      <c r="D8" s="175" t="str">
        <f>IFERROR(VLOOKUP($C$7,'[1]DADOS (OCULTAR)'!$P$3:$R$53,3,0),"")</f>
        <v/>
      </c>
      <c r="E8" s="175" t="str">
        <f>IFERROR(VLOOKUP($C$7,'[1]DADOS (OCULTAR)'!$P$3:$R$53,3,0),"")</f>
        <v/>
      </c>
      <c r="F8" s="174" t="s">
        <v>387</v>
      </c>
      <c r="G8" s="174"/>
      <c r="I8" s="120"/>
      <c r="J8" s="120"/>
      <c r="K8" s="120"/>
    </row>
    <row r="9" spans="3:54" ht="20.25" customHeight="1" x14ac:dyDescent="0.2">
      <c r="C9" s="173" t="s">
        <v>11</v>
      </c>
      <c r="D9" s="173"/>
      <c r="E9" s="173"/>
      <c r="F9" s="172" t="s">
        <v>386</v>
      </c>
      <c r="G9" s="171" t="str">
        <f>IFERROR(VLOOKUP(C7,'[1]DADOS (OCULTAR)'!P3:S53,4,0),"")</f>
        <v/>
      </c>
      <c r="H9" s="121"/>
      <c r="I9" s="120"/>
      <c r="J9" s="120"/>
      <c r="K9" s="120"/>
    </row>
    <row r="10" spans="3:54" ht="25.5" customHeight="1" x14ac:dyDescent="0.2">
      <c r="C10" s="118" t="s">
        <v>385</v>
      </c>
      <c r="D10" s="118"/>
      <c r="E10" s="118"/>
      <c r="F10" s="170" t="s">
        <v>10</v>
      </c>
      <c r="G10" s="170"/>
      <c r="H10" s="121"/>
      <c r="I10" s="120"/>
      <c r="J10" s="120"/>
      <c r="K10" s="120"/>
    </row>
    <row r="11" spans="3:54" ht="18" customHeight="1" x14ac:dyDescent="0.2">
      <c r="C11" s="136" t="s">
        <v>384</v>
      </c>
      <c r="D11" s="136"/>
      <c r="E11" s="136"/>
      <c r="F11" s="65">
        <v>3487022.83</v>
      </c>
      <c r="G11" s="65"/>
      <c r="H11" s="34" t="s">
        <v>381</v>
      </c>
      <c r="I11" s="120"/>
      <c r="J11" s="122"/>
      <c r="K11" s="122"/>
      <c r="L11" s="7"/>
    </row>
    <row r="12" spans="3:54" ht="18" customHeight="1" x14ac:dyDescent="0.2">
      <c r="C12" s="136" t="s">
        <v>383</v>
      </c>
      <c r="D12" s="136"/>
      <c r="E12" s="136"/>
      <c r="F12" s="65">
        <v>0</v>
      </c>
      <c r="G12" s="65"/>
      <c r="H12" s="34" t="s">
        <v>381</v>
      </c>
      <c r="I12" s="120"/>
      <c r="J12" s="122"/>
      <c r="K12" s="122"/>
      <c r="L12" s="7"/>
    </row>
    <row r="13" spans="3:54" ht="18" customHeight="1" x14ac:dyDescent="0.2">
      <c r="C13" s="136" t="s">
        <v>382</v>
      </c>
      <c r="D13" s="136"/>
      <c r="E13" s="136"/>
      <c r="F13" s="65">
        <v>0</v>
      </c>
      <c r="G13" s="65"/>
      <c r="H13" s="34" t="s">
        <v>381</v>
      </c>
      <c r="I13" s="120"/>
      <c r="J13" s="122"/>
      <c r="K13" s="122"/>
    </row>
    <row r="14" spans="3:54" ht="18" customHeight="1" x14ac:dyDescent="0.2">
      <c r="C14" s="136" t="s">
        <v>380</v>
      </c>
      <c r="D14" s="136"/>
      <c r="E14" s="136"/>
      <c r="F14" s="65"/>
      <c r="G14" s="65"/>
      <c r="H14" s="121"/>
      <c r="I14" s="120"/>
      <c r="J14" s="122"/>
      <c r="K14" s="122"/>
    </row>
    <row r="15" spans="3:54" ht="18" customHeight="1" x14ac:dyDescent="0.2">
      <c r="C15" s="136" t="s">
        <v>379</v>
      </c>
      <c r="D15" s="136"/>
      <c r="E15" s="136"/>
      <c r="F15" s="65">
        <v>0</v>
      </c>
      <c r="G15" s="65"/>
      <c r="H15" s="121"/>
      <c r="I15" s="120"/>
      <c r="J15" s="122"/>
      <c r="K15" s="122"/>
    </row>
    <row r="16" spans="3:54" ht="18" customHeight="1" x14ac:dyDescent="0.2">
      <c r="C16" s="169" t="s">
        <v>378</v>
      </c>
      <c r="D16" s="169"/>
      <c r="E16" s="169"/>
      <c r="F16" s="65">
        <v>0</v>
      </c>
      <c r="G16" s="65"/>
      <c r="H16" s="121"/>
      <c r="I16" s="120"/>
      <c r="J16" s="122"/>
      <c r="K16" s="122"/>
    </row>
    <row r="17" spans="1:11" ht="18" customHeight="1" x14ac:dyDescent="0.2">
      <c r="C17" s="118" t="s">
        <v>377</v>
      </c>
      <c r="D17" s="118"/>
      <c r="E17" s="118"/>
      <c r="F17" s="22">
        <f>SUM(F11:G15)-F16</f>
        <v>3487022.83</v>
      </c>
      <c r="G17" s="22"/>
      <c r="H17" s="121"/>
      <c r="I17" s="120"/>
      <c r="J17" s="122"/>
      <c r="K17" s="122"/>
    </row>
    <row r="18" spans="1:11" ht="18" customHeight="1" x14ac:dyDescent="0.2">
      <c r="C18" s="136" t="s">
        <v>376</v>
      </c>
      <c r="D18" s="136"/>
      <c r="E18" s="136"/>
      <c r="F18" s="65">
        <f>1478.73+1506.77+50.74+51.3+1522.05</f>
        <v>4609.59</v>
      </c>
      <c r="G18" s="65"/>
      <c r="H18" s="121"/>
      <c r="I18" s="120"/>
      <c r="J18" s="122"/>
      <c r="K18" s="122"/>
    </row>
    <row r="19" spans="1:11" ht="18" customHeight="1" x14ac:dyDescent="0.2">
      <c r="C19" s="132" t="s">
        <v>375</v>
      </c>
      <c r="D19" s="132"/>
      <c r="E19" s="132"/>
      <c r="F19" s="154">
        <f>355.34+126.16+0.35</f>
        <v>481.85</v>
      </c>
      <c r="G19" s="154"/>
      <c r="H19" s="121"/>
      <c r="I19" s="120"/>
      <c r="J19" s="122"/>
      <c r="K19" s="122"/>
    </row>
    <row r="20" spans="1:11" ht="18" customHeight="1" x14ac:dyDescent="0.2">
      <c r="C20" s="136" t="s">
        <v>374</v>
      </c>
      <c r="D20" s="136"/>
      <c r="E20" s="136"/>
      <c r="F20" s="65">
        <v>0</v>
      </c>
      <c r="G20" s="65"/>
      <c r="H20" s="121"/>
      <c r="I20" s="120"/>
      <c r="J20" s="122"/>
      <c r="K20" s="122"/>
    </row>
    <row r="21" spans="1:11" ht="18" customHeight="1" x14ac:dyDescent="0.2">
      <c r="C21" s="136" t="s">
        <v>373</v>
      </c>
      <c r="D21" s="136"/>
      <c r="E21" s="136"/>
      <c r="F21" s="65">
        <v>0</v>
      </c>
      <c r="G21" s="65"/>
      <c r="H21" s="121"/>
      <c r="I21" s="120"/>
      <c r="J21" s="122"/>
      <c r="K21" s="122"/>
    </row>
    <row r="22" spans="1:11" ht="18" customHeight="1" x14ac:dyDescent="0.2">
      <c r="C22" s="136" t="s">
        <v>372</v>
      </c>
      <c r="D22" s="136"/>
      <c r="E22" s="136"/>
      <c r="F22" s="65">
        <v>0</v>
      </c>
      <c r="G22" s="65"/>
      <c r="H22" s="121"/>
      <c r="I22" s="120"/>
      <c r="J22" s="122"/>
      <c r="K22" s="122"/>
    </row>
    <row r="23" spans="1:11" ht="18" customHeight="1" x14ac:dyDescent="0.2">
      <c r="C23" s="136" t="s">
        <v>371</v>
      </c>
      <c r="D23" s="136"/>
      <c r="E23" s="136"/>
      <c r="F23" s="65"/>
      <c r="G23" s="65"/>
      <c r="H23" s="121"/>
      <c r="I23" s="120"/>
      <c r="J23" s="122"/>
      <c r="K23" s="122"/>
    </row>
    <row r="24" spans="1:11" ht="18" customHeight="1" x14ac:dyDescent="0.2">
      <c r="C24" s="168" t="s">
        <v>370</v>
      </c>
      <c r="D24" s="168"/>
      <c r="E24" s="168"/>
      <c r="F24" s="167">
        <f>SUM(F18:G23)</f>
        <v>5091.4400000000005</v>
      </c>
      <c r="G24" s="167"/>
      <c r="H24" s="121"/>
      <c r="I24" s="120"/>
      <c r="J24" s="122"/>
      <c r="K24" s="122"/>
    </row>
    <row r="25" spans="1:11" ht="18" customHeight="1" x14ac:dyDescent="0.2">
      <c r="C25" s="118" t="s">
        <v>369</v>
      </c>
      <c r="D25" s="118"/>
      <c r="E25" s="118"/>
      <c r="F25" s="22">
        <f>F24+F17</f>
        <v>3492114.27</v>
      </c>
      <c r="G25" s="22"/>
      <c r="H25" s="121"/>
      <c r="I25" s="120"/>
      <c r="J25" s="122"/>
      <c r="K25" s="122"/>
    </row>
    <row r="26" spans="1:11" ht="6" customHeight="1" x14ac:dyDescent="0.2">
      <c r="C26" s="166"/>
      <c r="D26" s="166"/>
      <c r="E26" s="166"/>
      <c r="F26" s="165"/>
      <c r="G26" s="164"/>
      <c r="H26" s="121"/>
      <c r="I26" s="120"/>
      <c r="J26" s="122"/>
      <c r="K26" s="122"/>
    </row>
    <row r="27" spans="1:11" ht="27" customHeight="1" x14ac:dyDescent="0.2">
      <c r="C27" s="118" t="s">
        <v>368</v>
      </c>
      <c r="D27" s="118"/>
      <c r="E27" s="118"/>
      <c r="F27" s="22" t="s">
        <v>10</v>
      </c>
      <c r="G27" s="22"/>
      <c r="H27" s="121"/>
      <c r="I27" s="120"/>
      <c r="J27" s="122"/>
      <c r="K27" s="122"/>
    </row>
    <row r="28" spans="1:11" ht="18" customHeight="1" x14ac:dyDescent="0.2">
      <c r="C28" s="163" t="s">
        <v>367</v>
      </c>
      <c r="D28" s="163"/>
      <c r="E28" s="163"/>
      <c r="F28" s="162">
        <f>F29+SUM(F35:F38)</f>
        <v>789550.8674000001</v>
      </c>
      <c r="G28" s="162"/>
      <c r="H28" s="34"/>
      <c r="I28" s="157"/>
      <c r="J28" s="122"/>
      <c r="K28" s="122"/>
    </row>
    <row r="29" spans="1:11" ht="18" customHeight="1" x14ac:dyDescent="0.2">
      <c r="A29" s="160"/>
      <c r="C29" s="118" t="s">
        <v>366</v>
      </c>
      <c r="D29" s="118"/>
      <c r="E29" s="118"/>
      <c r="F29" s="22">
        <f>F30+F33+F34</f>
        <v>704669.6100000001</v>
      </c>
      <c r="G29" s="22"/>
      <c r="H29" s="34"/>
      <c r="I29" s="157"/>
      <c r="J29" s="122"/>
      <c r="K29" s="122"/>
    </row>
    <row r="30" spans="1:11" ht="18" customHeight="1" x14ac:dyDescent="0.2">
      <c r="C30" s="156" t="s">
        <v>365</v>
      </c>
      <c r="D30" s="156"/>
      <c r="E30" s="156"/>
      <c r="F30" s="161">
        <f>F31+F32</f>
        <v>280720.73</v>
      </c>
      <c r="G30" s="161"/>
      <c r="H30" s="34"/>
      <c r="I30" s="157"/>
      <c r="J30" s="122"/>
      <c r="K30" s="122"/>
    </row>
    <row r="31" spans="1:11" ht="18" customHeight="1" x14ac:dyDescent="0.2">
      <c r="A31" s="160" t="s">
        <v>364</v>
      </c>
      <c r="B31" s="6" t="s">
        <v>357</v>
      </c>
      <c r="C31" s="136" t="s">
        <v>363</v>
      </c>
      <c r="D31" s="136"/>
      <c r="E31" s="136"/>
      <c r="F31" s="24">
        <f>'[1]TCE-ANEXO II - Preencher'!X1</f>
        <v>179357.23</v>
      </c>
      <c r="G31" s="24"/>
      <c r="H31" s="34" t="s">
        <v>355</v>
      </c>
      <c r="I31" s="157"/>
      <c r="J31" s="122"/>
      <c r="K31" s="122"/>
    </row>
    <row r="32" spans="1:11" ht="18" customHeight="1" x14ac:dyDescent="0.2">
      <c r="A32" s="160" t="s">
        <v>362</v>
      </c>
      <c r="B32" s="6" t="s">
        <v>357</v>
      </c>
      <c r="C32" s="136" t="s">
        <v>361</v>
      </c>
      <c r="D32" s="136"/>
      <c r="E32" s="136"/>
      <c r="F32" s="24">
        <f>'[1]TCE-ANEXO II - Preencher'!X2</f>
        <v>101363.49999999999</v>
      </c>
      <c r="G32" s="24"/>
      <c r="H32" s="34" t="s">
        <v>355</v>
      </c>
      <c r="I32" s="157"/>
      <c r="J32" s="122"/>
      <c r="K32" s="122"/>
    </row>
    <row r="33" spans="1:14" ht="18" customHeight="1" x14ac:dyDescent="0.2">
      <c r="A33" s="160" t="s">
        <v>360</v>
      </c>
      <c r="B33" s="6" t="s">
        <v>357</v>
      </c>
      <c r="C33" s="136" t="s">
        <v>359</v>
      </c>
      <c r="D33" s="136"/>
      <c r="E33" s="136"/>
      <c r="F33" s="24">
        <f>'[1]TCE-ANEXO II - Preencher'!X4</f>
        <v>0</v>
      </c>
      <c r="G33" s="24"/>
      <c r="H33" s="34" t="s">
        <v>355</v>
      </c>
      <c r="I33" s="157"/>
      <c r="J33" s="122"/>
      <c r="K33" s="122"/>
    </row>
    <row r="34" spans="1:14" ht="18" customHeight="1" x14ac:dyDescent="0.2">
      <c r="A34" s="160" t="s">
        <v>358</v>
      </c>
      <c r="B34" s="6" t="s">
        <v>357</v>
      </c>
      <c r="C34" s="136" t="s">
        <v>356</v>
      </c>
      <c r="D34" s="136"/>
      <c r="E34" s="136"/>
      <c r="F34" s="24">
        <f>'[1]TCE-ANEXO II - Preencher'!X3</f>
        <v>423948.88000000018</v>
      </c>
      <c r="G34" s="24"/>
      <c r="H34" s="34" t="s">
        <v>355</v>
      </c>
      <c r="I34" s="157"/>
      <c r="J34" s="122"/>
      <c r="K34" s="122"/>
      <c r="M34" s="159"/>
    </row>
    <row r="35" spans="1:14" ht="18" customHeight="1" x14ac:dyDescent="0.2">
      <c r="A35" t="s">
        <v>335</v>
      </c>
      <c r="B35" s="6" t="s">
        <v>334</v>
      </c>
      <c r="C35" s="136" t="s">
        <v>354</v>
      </c>
      <c r="D35" s="136"/>
      <c r="E35" s="136"/>
      <c r="F35" s="24">
        <f>'[1]MEM.CÁLC.FP.'!$D$92</f>
        <v>49970.148599999993</v>
      </c>
      <c r="G35" s="24"/>
      <c r="H35" s="34" t="s">
        <v>332</v>
      </c>
      <c r="I35" s="157"/>
      <c r="J35" s="122"/>
      <c r="K35" s="122"/>
      <c r="L35" s="159"/>
      <c r="M35" s="45"/>
    </row>
    <row r="36" spans="1:14" ht="18" customHeight="1" x14ac:dyDescent="0.2">
      <c r="A36" t="s">
        <v>337</v>
      </c>
      <c r="B36" s="6" t="s">
        <v>334</v>
      </c>
      <c r="C36" s="136" t="s">
        <v>353</v>
      </c>
      <c r="D36" s="136"/>
      <c r="E36" s="136"/>
      <c r="F36" s="24" t="str">
        <f>IF(G6="SIM","",'[1]MEM.CÁLC.FP.'!$D$93)</f>
        <v/>
      </c>
      <c r="G36" s="24"/>
      <c r="H36" s="34" t="s">
        <v>332</v>
      </c>
      <c r="I36" s="157"/>
      <c r="J36" s="122"/>
      <c r="K36" s="122"/>
      <c r="L36" s="159"/>
      <c r="M36" s="45"/>
      <c r="N36" s="7"/>
    </row>
    <row r="37" spans="1:14" ht="18" customHeight="1" x14ac:dyDescent="0.2">
      <c r="A37" s="4" t="s">
        <v>352</v>
      </c>
      <c r="B37" s="158" t="s">
        <v>351</v>
      </c>
      <c r="C37" s="136" t="s">
        <v>350</v>
      </c>
      <c r="D37" s="136"/>
      <c r="E37" s="136"/>
      <c r="F37" s="24">
        <f>'[1]MEM.CÁLC.FP.'!$C$96</f>
        <v>16976.480000000003</v>
      </c>
      <c r="G37" s="24"/>
      <c r="H37" s="34" t="s">
        <v>332</v>
      </c>
      <c r="I37" s="157"/>
      <c r="J37" s="122"/>
      <c r="K37" s="122"/>
      <c r="M37" s="45"/>
    </row>
    <row r="38" spans="1:14" ht="18" customHeight="1" x14ac:dyDescent="0.2">
      <c r="C38" s="118" t="s">
        <v>349</v>
      </c>
      <c r="D38" s="118"/>
      <c r="E38" s="118"/>
      <c r="F38" s="22">
        <f>F39+F43+F47</f>
        <v>17934.628799999999</v>
      </c>
      <c r="G38" s="22"/>
      <c r="H38" s="34"/>
      <c r="I38" s="157"/>
      <c r="J38" s="122"/>
      <c r="K38" s="122"/>
    </row>
    <row r="39" spans="1:14" ht="18" customHeight="1" x14ac:dyDescent="0.2">
      <c r="C39" s="156" t="s">
        <v>348</v>
      </c>
      <c r="D39" s="156"/>
      <c r="E39" s="156"/>
      <c r="F39" s="125">
        <f>SUM(F40:G42)</f>
        <v>0</v>
      </c>
      <c r="G39" s="125"/>
      <c r="H39" s="34"/>
      <c r="I39" s="155"/>
      <c r="J39" s="122"/>
      <c r="K39" s="122"/>
    </row>
    <row r="40" spans="1:14" ht="18" customHeight="1" x14ac:dyDescent="0.2">
      <c r="C40" s="132" t="s">
        <v>347</v>
      </c>
      <c r="D40" s="132"/>
      <c r="E40" s="132"/>
      <c r="F40" s="131">
        <f>SUM('[1]MEM.CÁLC.FP.'!D6:D7)</f>
        <v>0</v>
      </c>
      <c r="G40" s="131"/>
      <c r="H40" s="34" t="s">
        <v>332</v>
      </c>
      <c r="I40" s="155"/>
      <c r="J40" s="122"/>
      <c r="K40" s="122"/>
    </row>
    <row r="41" spans="1:14" ht="18" customHeight="1" x14ac:dyDescent="0.2">
      <c r="A41" t="s">
        <v>335</v>
      </c>
      <c r="B41" s="6" t="s">
        <v>334</v>
      </c>
      <c r="C41" s="132" t="s">
        <v>346</v>
      </c>
      <c r="D41" s="132"/>
      <c r="E41" s="132"/>
      <c r="F41" s="131">
        <f>SUM('[1]MEM.CÁLC.FP.'!F6:F7)</f>
        <v>0</v>
      </c>
      <c r="G41" s="131"/>
      <c r="H41" s="34" t="s">
        <v>332</v>
      </c>
      <c r="I41" s="155"/>
      <c r="J41" s="122"/>
      <c r="K41" s="122"/>
    </row>
    <row r="42" spans="1:14" ht="18" customHeight="1" x14ac:dyDescent="0.2">
      <c r="A42" t="s">
        <v>337</v>
      </c>
      <c r="B42" s="6" t="s">
        <v>334</v>
      </c>
      <c r="C42" s="132" t="s">
        <v>345</v>
      </c>
      <c r="D42" s="132"/>
      <c r="E42" s="132"/>
      <c r="F42" s="131" t="str">
        <f>IF(G6="SIM","",SUM('[1]MEM.CÁLC.FP.'!G6:G7))</f>
        <v/>
      </c>
      <c r="G42" s="131"/>
      <c r="H42" s="34" t="s">
        <v>332</v>
      </c>
      <c r="I42" s="155"/>
      <c r="J42" s="122"/>
      <c r="K42" s="122"/>
    </row>
    <row r="43" spans="1:14" ht="18" customHeight="1" x14ac:dyDescent="0.2">
      <c r="C43" s="135" t="s">
        <v>344</v>
      </c>
      <c r="D43" s="135"/>
      <c r="E43" s="135"/>
      <c r="F43" s="22">
        <f>SUM(F44:G46)</f>
        <v>0</v>
      </c>
      <c r="G43" s="22"/>
      <c r="H43" s="34"/>
      <c r="I43" s="120"/>
      <c r="J43" s="122"/>
      <c r="K43" s="122"/>
    </row>
    <row r="44" spans="1:14" ht="18" customHeight="1" x14ac:dyDescent="0.2">
      <c r="C44" s="132" t="s">
        <v>343</v>
      </c>
      <c r="D44" s="132"/>
      <c r="E44" s="132"/>
      <c r="F44" s="131">
        <f>SUM('[1]MEM.CÁLC.FP.'!D9:D10)</f>
        <v>0</v>
      </c>
      <c r="G44" s="131"/>
      <c r="H44" s="34" t="s">
        <v>332</v>
      </c>
      <c r="I44" s="120"/>
      <c r="J44" s="122"/>
      <c r="K44" s="122"/>
    </row>
    <row r="45" spans="1:14" ht="18" customHeight="1" x14ac:dyDescent="0.2">
      <c r="A45" t="s">
        <v>335</v>
      </c>
      <c r="B45" s="6" t="s">
        <v>334</v>
      </c>
      <c r="C45" s="132" t="s">
        <v>342</v>
      </c>
      <c r="D45" s="132"/>
      <c r="E45" s="132"/>
      <c r="F45" s="131">
        <f>SUM('[1]MEM.CÁLC.FP.'!F9:F10)</f>
        <v>0</v>
      </c>
      <c r="G45" s="131"/>
      <c r="H45" s="34" t="s">
        <v>332</v>
      </c>
      <c r="I45" s="120"/>
      <c r="J45" s="122"/>
      <c r="K45" s="122"/>
    </row>
    <row r="46" spans="1:14" ht="18" customHeight="1" x14ac:dyDescent="0.2">
      <c r="A46" t="s">
        <v>337</v>
      </c>
      <c r="B46" s="6" t="s">
        <v>334</v>
      </c>
      <c r="C46" s="132" t="s">
        <v>341</v>
      </c>
      <c r="D46" s="132"/>
      <c r="E46" s="132"/>
      <c r="F46" s="131" t="str">
        <f>IF(G6="SIM","",SUM('[1]MEM.CÁLC.FP.'!G9:G10))</f>
        <v/>
      </c>
      <c r="G46" s="131"/>
      <c r="H46" s="34" t="s">
        <v>332</v>
      </c>
      <c r="I46" s="120"/>
      <c r="J46" s="122"/>
      <c r="K46" s="122"/>
    </row>
    <row r="47" spans="1:14" ht="18" customHeight="1" x14ac:dyDescent="0.2">
      <c r="C47" s="135" t="s">
        <v>340</v>
      </c>
      <c r="D47" s="135"/>
      <c r="E47" s="135"/>
      <c r="F47" s="22">
        <f>SUM(F48:G51)</f>
        <v>17934.628799999999</v>
      </c>
      <c r="G47" s="22"/>
      <c r="H47" s="34"/>
      <c r="I47" s="155"/>
      <c r="J47" s="122"/>
      <c r="K47" s="122"/>
    </row>
    <row r="48" spans="1:14" ht="18" customHeight="1" x14ac:dyDescent="0.2">
      <c r="C48" s="132" t="s">
        <v>339</v>
      </c>
      <c r="D48" s="132"/>
      <c r="E48" s="132"/>
      <c r="F48" s="131">
        <f>'[1]MEM.CÁLC.FP.'!D12+'[1]MEM.CÁLC.FP.'!D14-'[1]MEM.CÁLC.FP.'!D13-'[1]MEM.CÁLC.FP.'!D15</f>
        <v>14565.869999999999</v>
      </c>
      <c r="G48" s="131"/>
      <c r="H48" s="34" t="s">
        <v>332</v>
      </c>
      <c r="I48" s="155"/>
      <c r="J48" s="122"/>
      <c r="K48" s="122"/>
    </row>
    <row r="49" spans="1:13" ht="18" customHeight="1" x14ac:dyDescent="0.2">
      <c r="A49" t="s">
        <v>335</v>
      </c>
      <c r="B49" s="6" t="s">
        <v>334</v>
      </c>
      <c r="C49" s="132" t="s">
        <v>338</v>
      </c>
      <c r="D49" s="132"/>
      <c r="E49" s="132"/>
      <c r="F49" s="131">
        <f>SUM('[1]MEM.CÁLC.FP.'!F12:F15)</f>
        <v>2740.3488000000002</v>
      </c>
      <c r="G49" s="131"/>
      <c r="H49" s="34" t="s">
        <v>332</v>
      </c>
      <c r="I49" s="155"/>
      <c r="J49" s="122"/>
      <c r="K49" s="122"/>
    </row>
    <row r="50" spans="1:13" ht="18" customHeight="1" x14ac:dyDescent="0.2">
      <c r="A50" t="s">
        <v>337</v>
      </c>
      <c r="B50" s="6" t="s">
        <v>334</v>
      </c>
      <c r="C50" s="132" t="s">
        <v>336</v>
      </c>
      <c r="D50" s="132"/>
      <c r="E50" s="132"/>
      <c r="F50" s="131" t="str">
        <f>IF(G6="SIM","",SUM('[1]MEM.CÁLC.FP.'!G12:G15))</f>
        <v/>
      </c>
      <c r="G50" s="131"/>
      <c r="H50" s="34" t="s">
        <v>332</v>
      </c>
      <c r="I50" s="123"/>
      <c r="J50" s="122"/>
      <c r="K50" s="122"/>
    </row>
    <row r="51" spans="1:13" ht="18" customHeight="1" x14ac:dyDescent="0.2">
      <c r="A51" t="s">
        <v>335</v>
      </c>
      <c r="B51" s="6" t="s">
        <v>334</v>
      </c>
      <c r="C51" s="132" t="s">
        <v>333</v>
      </c>
      <c r="D51" s="132"/>
      <c r="E51" s="132"/>
      <c r="F51" s="131">
        <f>SUM('[1]MEM.CÁLC.FP.'!H12:H15)</f>
        <v>628.41</v>
      </c>
      <c r="G51" s="131"/>
      <c r="H51" s="34" t="s">
        <v>332</v>
      </c>
      <c r="I51" s="155"/>
      <c r="J51" s="122"/>
      <c r="K51" s="122"/>
    </row>
    <row r="52" spans="1:13" ht="18" customHeight="1" x14ac:dyDescent="0.2">
      <c r="C52" s="118" t="s">
        <v>331</v>
      </c>
      <c r="D52" s="118"/>
      <c r="E52" s="118"/>
      <c r="F52" s="22">
        <f>SUM(F53:G60)</f>
        <v>1132170.69</v>
      </c>
      <c r="G52" s="22"/>
      <c r="H52" s="121"/>
      <c r="I52" s="120"/>
      <c r="J52" s="122"/>
      <c r="K52" s="122"/>
    </row>
    <row r="53" spans="1:13" ht="18" customHeight="1" x14ac:dyDescent="0.2">
      <c r="A53" t="s">
        <v>330</v>
      </c>
      <c r="B53" s="6" t="s">
        <v>329</v>
      </c>
      <c r="C53" s="136" t="s">
        <v>328</v>
      </c>
      <c r="D53" s="136"/>
      <c r="E53" s="136"/>
      <c r="F53" s="65">
        <f>'[1]SALDO DE ESTOQUE'!C9</f>
        <v>460924.23</v>
      </c>
      <c r="G53" s="65"/>
      <c r="H53" s="34" t="s">
        <v>270</v>
      </c>
      <c r="I53" s="120"/>
      <c r="J53" s="122"/>
      <c r="K53" s="122"/>
    </row>
    <row r="54" spans="1:13" ht="18" customHeight="1" x14ac:dyDescent="0.2">
      <c r="A54" t="s">
        <v>327</v>
      </c>
      <c r="B54" s="6" t="s">
        <v>326</v>
      </c>
      <c r="C54" s="136" t="s">
        <v>325</v>
      </c>
      <c r="D54" s="136"/>
      <c r="E54" s="136"/>
      <c r="F54" s="65">
        <f>'[1]SALDO DE ESTOQUE'!C10</f>
        <v>658624.43999999994</v>
      </c>
      <c r="G54" s="65"/>
      <c r="H54" s="34" t="s">
        <v>270</v>
      </c>
      <c r="I54" s="120"/>
      <c r="J54" s="122"/>
      <c r="K54" s="122"/>
      <c r="L54" s="45"/>
    </row>
    <row r="55" spans="1:13" ht="18" customHeight="1" x14ac:dyDescent="0.2">
      <c r="A55" t="s">
        <v>324</v>
      </c>
      <c r="B55" s="6" t="s">
        <v>304</v>
      </c>
      <c r="C55" s="136" t="s">
        <v>323</v>
      </c>
      <c r="D55" s="136"/>
      <c r="E55" s="136"/>
      <c r="F55" s="65">
        <f>'[1]SALDO DE ESTOQUE'!C14</f>
        <v>12027.1</v>
      </c>
      <c r="G55" s="65"/>
      <c r="H55" s="34" t="s">
        <v>270</v>
      </c>
      <c r="I55" s="120"/>
      <c r="J55" s="122"/>
      <c r="K55" s="122"/>
      <c r="L55" s="45"/>
    </row>
    <row r="56" spans="1:13" ht="18" customHeight="1" x14ac:dyDescent="0.2">
      <c r="A56" t="s">
        <v>322</v>
      </c>
      <c r="B56" s="6" t="s">
        <v>296</v>
      </c>
      <c r="C56" s="136" t="s">
        <v>321</v>
      </c>
      <c r="D56" s="136"/>
      <c r="E56" s="136"/>
      <c r="F56" s="65"/>
      <c r="G56" s="65"/>
      <c r="H56" s="34" t="s">
        <v>270</v>
      </c>
      <c r="I56" s="120"/>
      <c r="J56" s="122"/>
      <c r="K56" s="122"/>
      <c r="L56" s="7"/>
    </row>
    <row r="57" spans="1:13" ht="18" customHeight="1" x14ac:dyDescent="0.2">
      <c r="A57" t="s">
        <v>320</v>
      </c>
      <c r="B57" s="6" t="s">
        <v>319</v>
      </c>
      <c r="C57" s="136" t="s">
        <v>318</v>
      </c>
      <c r="D57" s="136"/>
      <c r="E57" s="136"/>
      <c r="F57" s="65"/>
      <c r="G57" s="65"/>
      <c r="H57" s="34" t="s">
        <v>270</v>
      </c>
      <c r="I57" s="120"/>
      <c r="J57" s="122"/>
      <c r="K57" s="122"/>
      <c r="L57" s="7"/>
      <c r="M57" s="7"/>
    </row>
    <row r="58" spans="1:13" ht="18" customHeight="1" x14ac:dyDescent="0.2">
      <c r="A58" t="s">
        <v>317</v>
      </c>
      <c r="B58" s="6" t="s">
        <v>316</v>
      </c>
      <c r="C58" s="136" t="s">
        <v>315</v>
      </c>
      <c r="D58" s="136"/>
      <c r="E58" s="136"/>
      <c r="F58" s="65"/>
      <c r="G58" s="65"/>
      <c r="H58" s="34" t="s">
        <v>270</v>
      </c>
      <c r="I58" s="120"/>
      <c r="J58" s="122"/>
      <c r="K58" s="122"/>
      <c r="L58" s="7"/>
      <c r="M58" s="7"/>
    </row>
    <row r="59" spans="1:13" ht="18" customHeight="1" x14ac:dyDescent="0.2">
      <c r="A59" t="s">
        <v>314</v>
      </c>
      <c r="B59" s="6" t="s">
        <v>313</v>
      </c>
      <c r="C59" s="132" t="s">
        <v>312</v>
      </c>
      <c r="D59" s="132"/>
      <c r="E59" s="132"/>
      <c r="F59" s="154">
        <f>'[1]SALDO DE ESTOQUE'!C20</f>
        <v>485.91</v>
      </c>
      <c r="G59" s="154"/>
      <c r="H59" s="34" t="s">
        <v>270</v>
      </c>
      <c r="I59" s="120"/>
      <c r="J59" s="122"/>
      <c r="K59" s="122"/>
      <c r="L59" s="7"/>
      <c r="M59" s="7"/>
    </row>
    <row r="60" spans="1:13" ht="18" customHeight="1" x14ac:dyDescent="0.2">
      <c r="A60" t="s">
        <v>311</v>
      </c>
      <c r="B60" s="6" t="s">
        <v>272</v>
      </c>
      <c r="C60" s="136" t="s">
        <v>310</v>
      </c>
      <c r="D60" s="136"/>
      <c r="E60" s="136"/>
      <c r="F60" s="65">
        <f>'[1]SALDO DE ESTOQUE'!C21+'[1]SALDO DE ESTOQUE'!C25</f>
        <v>109.01</v>
      </c>
      <c r="G60" s="65"/>
      <c r="H60" s="34" t="s">
        <v>270</v>
      </c>
      <c r="I60" s="120"/>
      <c r="J60" s="122"/>
      <c r="K60" s="122"/>
    </row>
    <row r="61" spans="1:13" ht="18" customHeight="1" x14ac:dyDescent="0.2">
      <c r="C61" s="118" t="s">
        <v>309</v>
      </c>
      <c r="D61" s="118"/>
      <c r="E61" s="118"/>
      <c r="F61" s="22">
        <f>SUM(F62:G66)+F67+F76+F77</f>
        <v>245625.18</v>
      </c>
      <c r="G61" s="22"/>
      <c r="H61" s="121"/>
      <c r="I61" s="120"/>
      <c r="J61" s="122"/>
      <c r="K61" s="122"/>
    </row>
    <row r="62" spans="1:13" ht="18" customHeight="1" x14ac:dyDescent="0.2">
      <c r="A62" t="s">
        <v>308</v>
      </c>
      <c r="B62" s="6" t="s">
        <v>307</v>
      </c>
      <c r="C62" s="136" t="s">
        <v>306</v>
      </c>
      <c r="D62" s="136"/>
      <c r="E62" s="136"/>
      <c r="F62" s="65">
        <f>'[1]SALDO DE ESTOQUE'!C31+'[1]SALDO DE ESTOQUE'!C32</f>
        <v>74822.430000000008</v>
      </c>
      <c r="G62" s="65"/>
      <c r="H62" s="34" t="s">
        <v>270</v>
      </c>
      <c r="I62" s="120"/>
      <c r="J62" s="122"/>
      <c r="K62" s="122"/>
    </row>
    <row r="63" spans="1:13" ht="18" customHeight="1" x14ac:dyDescent="0.2">
      <c r="A63" t="s">
        <v>305</v>
      </c>
      <c r="B63" s="6" t="s">
        <v>304</v>
      </c>
      <c r="C63" s="136" t="s">
        <v>303</v>
      </c>
      <c r="D63" s="136"/>
      <c r="E63" s="136"/>
      <c r="F63" s="65">
        <f>'[1]SALDO DE ESTOQUE'!C37+'[1]SALDO DE ESTOQUE'!C39</f>
        <v>90004.97</v>
      </c>
      <c r="G63" s="65"/>
      <c r="H63" s="34" t="s">
        <v>270</v>
      </c>
      <c r="I63" s="120"/>
      <c r="J63" s="122"/>
      <c r="K63" s="122"/>
    </row>
    <row r="64" spans="1:13" ht="18" customHeight="1" x14ac:dyDescent="0.2">
      <c r="A64" t="s">
        <v>302</v>
      </c>
      <c r="B64" s="6" t="s">
        <v>301</v>
      </c>
      <c r="C64" s="136" t="s">
        <v>300</v>
      </c>
      <c r="D64" s="136"/>
      <c r="E64" s="136"/>
      <c r="F64" s="65">
        <f>'[1]SALDO DE ESTOQUE'!C41</f>
        <v>12222.46</v>
      </c>
      <c r="G64" s="65"/>
      <c r="H64" s="34" t="s">
        <v>270</v>
      </c>
      <c r="I64" s="120"/>
      <c r="J64" s="122"/>
      <c r="K64" s="122"/>
    </row>
    <row r="65" spans="1:11" ht="18" customHeight="1" x14ac:dyDescent="0.2">
      <c r="A65" t="s">
        <v>299</v>
      </c>
      <c r="B65" s="6" t="s">
        <v>285</v>
      </c>
      <c r="C65" s="136" t="s">
        <v>298</v>
      </c>
      <c r="D65" s="136"/>
      <c r="E65" s="136"/>
      <c r="F65" s="65"/>
      <c r="G65" s="65"/>
      <c r="H65" s="34" t="s">
        <v>270</v>
      </c>
      <c r="I65" s="123"/>
      <c r="J65" s="122"/>
      <c r="K65" s="122"/>
    </row>
    <row r="66" spans="1:11" ht="18" customHeight="1" x14ac:dyDescent="0.2">
      <c r="A66" t="s">
        <v>297</v>
      </c>
      <c r="B66" s="6" t="s">
        <v>296</v>
      </c>
      <c r="C66" s="136" t="s">
        <v>295</v>
      </c>
      <c r="D66" s="136"/>
      <c r="E66" s="136"/>
      <c r="F66" s="65"/>
      <c r="G66" s="65"/>
      <c r="H66" s="34" t="s">
        <v>270</v>
      </c>
      <c r="I66" s="120"/>
      <c r="J66" s="122"/>
      <c r="K66" s="122"/>
    </row>
    <row r="67" spans="1:11" ht="18" customHeight="1" x14ac:dyDescent="0.2">
      <c r="C67" s="135" t="s">
        <v>294</v>
      </c>
      <c r="D67" s="135"/>
      <c r="E67" s="135"/>
      <c r="F67" s="134">
        <f>F68+F69</f>
        <v>62197.46</v>
      </c>
      <c r="G67" s="134"/>
      <c r="H67" s="121"/>
      <c r="I67" s="120"/>
      <c r="J67" s="122"/>
      <c r="K67" s="122"/>
    </row>
    <row r="68" spans="1:11" ht="18" customHeight="1" x14ac:dyDescent="0.2">
      <c r="A68" t="s">
        <v>293</v>
      </c>
      <c r="B68" s="6" t="s">
        <v>292</v>
      </c>
      <c r="C68" s="132" t="s">
        <v>291</v>
      </c>
      <c r="D68" s="132"/>
      <c r="E68" s="132"/>
      <c r="F68" s="65">
        <f>'[1]SALDO DE ESTOQUE'!C47</f>
        <v>62197.46</v>
      </c>
      <c r="G68" s="65"/>
      <c r="H68" s="34" t="s">
        <v>270</v>
      </c>
      <c r="I68" s="120"/>
      <c r="J68" s="122"/>
      <c r="K68" s="122"/>
    </row>
    <row r="69" spans="1:11" ht="18" customHeight="1" x14ac:dyDescent="0.2">
      <c r="C69" s="135" t="s">
        <v>290</v>
      </c>
      <c r="D69" s="135"/>
      <c r="E69" s="135"/>
      <c r="F69" s="134">
        <f>F70+F71+F74+F75</f>
        <v>0</v>
      </c>
      <c r="G69" s="134"/>
      <c r="H69" s="121"/>
      <c r="I69" s="120"/>
      <c r="J69" s="122"/>
      <c r="K69" s="122"/>
    </row>
    <row r="70" spans="1:11" ht="18" customHeight="1" x14ac:dyDescent="0.2">
      <c r="A70" t="s">
        <v>289</v>
      </c>
      <c r="B70" s="6" t="s">
        <v>280</v>
      </c>
      <c r="C70" s="132" t="s">
        <v>288</v>
      </c>
      <c r="D70" s="132"/>
      <c r="E70" s="132"/>
      <c r="F70" s="65">
        <f>'[1]SALDO DE ESTOQUE'!C51</f>
        <v>0</v>
      </c>
      <c r="G70" s="65"/>
      <c r="H70" s="34" t="s">
        <v>270</v>
      </c>
      <c r="I70" s="120"/>
      <c r="J70" s="122"/>
      <c r="K70" s="122"/>
    </row>
    <row r="71" spans="1:11" ht="18" customHeight="1" x14ac:dyDescent="0.2">
      <c r="C71" s="135" t="s">
        <v>287</v>
      </c>
      <c r="D71" s="135"/>
      <c r="E71" s="135"/>
      <c r="F71" s="134">
        <f>SUM(F72:G73)</f>
        <v>0</v>
      </c>
      <c r="G71" s="134"/>
      <c r="H71" s="121"/>
      <c r="I71" s="120"/>
      <c r="J71" s="122"/>
      <c r="K71" s="122"/>
    </row>
    <row r="72" spans="1:11" ht="18" customHeight="1" x14ac:dyDescent="0.2">
      <c r="A72" t="s">
        <v>286</v>
      </c>
      <c r="B72" s="6" t="s">
        <v>285</v>
      </c>
      <c r="C72" s="132" t="s">
        <v>284</v>
      </c>
      <c r="D72" s="132"/>
      <c r="E72" s="132"/>
      <c r="F72" s="59"/>
      <c r="G72" s="59"/>
      <c r="H72" s="34" t="s">
        <v>270</v>
      </c>
      <c r="I72" s="120"/>
      <c r="J72" s="122"/>
      <c r="K72" s="122"/>
    </row>
    <row r="73" spans="1:11" ht="18" customHeight="1" x14ac:dyDescent="0.2">
      <c r="A73" t="s">
        <v>283</v>
      </c>
      <c r="B73" s="6" t="s">
        <v>280</v>
      </c>
      <c r="C73" s="132" t="s">
        <v>282</v>
      </c>
      <c r="D73" s="132"/>
      <c r="E73" s="132"/>
      <c r="F73" s="59"/>
      <c r="G73" s="59"/>
      <c r="H73" s="34" t="s">
        <v>270</v>
      </c>
      <c r="I73" s="120"/>
      <c r="J73" s="122"/>
      <c r="K73" s="122"/>
    </row>
    <row r="74" spans="1:11" ht="18" customHeight="1" x14ac:dyDescent="0.2">
      <c r="A74" t="s">
        <v>281</v>
      </c>
      <c r="B74" s="6" t="s">
        <v>280</v>
      </c>
      <c r="C74" s="132" t="s">
        <v>279</v>
      </c>
      <c r="D74" s="132"/>
      <c r="E74" s="132"/>
      <c r="F74" s="59"/>
      <c r="G74" s="59"/>
      <c r="H74" s="34" t="s">
        <v>270</v>
      </c>
      <c r="I74" s="120"/>
      <c r="J74" s="122"/>
      <c r="K74" s="122"/>
    </row>
    <row r="75" spans="1:11" ht="18" customHeight="1" x14ac:dyDescent="0.2">
      <c r="A75" t="s">
        <v>278</v>
      </c>
      <c r="B75" s="6" t="s">
        <v>272</v>
      </c>
      <c r="C75" s="132" t="s">
        <v>277</v>
      </c>
      <c r="D75" s="132"/>
      <c r="E75" s="132"/>
      <c r="F75" s="59"/>
      <c r="G75" s="59"/>
      <c r="H75" s="34" t="s">
        <v>270</v>
      </c>
      <c r="I75" s="120"/>
      <c r="J75" s="122"/>
      <c r="K75" s="122"/>
    </row>
    <row r="76" spans="1:11" ht="18" customHeight="1" x14ac:dyDescent="0.2">
      <c r="A76" t="s">
        <v>276</v>
      </c>
      <c r="B76" s="6" t="s">
        <v>275</v>
      </c>
      <c r="C76" s="132" t="s">
        <v>274</v>
      </c>
      <c r="D76" s="132"/>
      <c r="E76" s="132"/>
      <c r="F76" s="65">
        <f>'[1]SALDO DE ESTOQUE'!C54</f>
        <v>6377.86</v>
      </c>
      <c r="G76" s="65"/>
      <c r="H76" s="34" t="s">
        <v>270</v>
      </c>
      <c r="I76" s="153"/>
      <c r="J76" s="152"/>
      <c r="K76" s="152"/>
    </row>
    <row r="77" spans="1:11" ht="18" customHeight="1" x14ac:dyDescent="0.2">
      <c r="A77" t="s">
        <v>273</v>
      </c>
      <c r="B77" s="6" t="s">
        <v>272</v>
      </c>
      <c r="C77" s="136" t="s">
        <v>271</v>
      </c>
      <c r="D77" s="136"/>
      <c r="E77" s="136"/>
      <c r="F77" s="65">
        <f>'[1]SALDO DE ESTOQUE'!C58+'[1]SALDO DE ESTOQUE'!C59</f>
        <v>0</v>
      </c>
      <c r="G77" s="65"/>
      <c r="H77" s="34" t="s">
        <v>270</v>
      </c>
      <c r="I77" s="120"/>
      <c r="J77" s="122"/>
      <c r="K77" s="122"/>
    </row>
    <row r="78" spans="1:11" ht="18" customHeight="1" x14ac:dyDescent="0.2">
      <c r="C78" s="118" t="s">
        <v>269</v>
      </c>
      <c r="D78" s="118"/>
      <c r="E78" s="118"/>
      <c r="F78" s="22">
        <f>F79+F80+F83</f>
        <v>2161.7766666666671</v>
      </c>
      <c r="G78" s="22"/>
      <c r="H78" s="130"/>
      <c r="I78" s="120"/>
      <c r="J78" s="122"/>
      <c r="K78" s="122"/>
    </row>
    <row r="79" spans="1:11" ht="18" customHeight="1" x14ac:dyDescent="0.25">
      <c r="A79" s="133" t="s">
        <v>268</v>
      </c>
      <c r="B79" s="6" t="s">
        <v>267</v>
      </c>
      <c r="C79" s="136" t="s">
        <v>266</v>
      </c>
      <c r="D79" s="136"/>
      <c r="E79" s="136"/>
      <c r="F79" s="24">
        <f>SUMIF('[1]TCE - ANEXO IV - Preencher'!$D:$D,'CONTÁBIL- FINANCEIRA '!A79,'[1]TCE - ANEXO IV - Preencher'!$N:$N)</f>
        <v>1317.8766666666668</v>
      </c>
      <c r="G79" s="24"/>
      <c r="H79" s="34" t="s">
        <v>88</v>
      </c>
      <c r="I79" s="120"/>
      <c r="J79" s="122"/>
      <c r="K79" s="122"/>
    </row>
    <row r="80" spans="1:11" ht="18" customHeight="1" x14ac:dyDescent="0.2">
      <c r="C80" s="135" t="s">
        <v>265</v>
      </c>
      <c r="D80" s="135"/>
      <c r="E80" s="135"/>
      <c r="F80" s="134">
        <f>F81+F82</f>
        <v>0</v>
      </c>
      <c r="G80" s="134"/>
      <c r="H80" s="121"/>
      <c r="I80" s="120"/>
      <c r="J80" s="122"/>
      <c r="K80" s="122"/>
    </row>
    <row r="81" spans="1:11" ht="18.75" x14ac:dyDescent="0.25">
      <c r="A81" s="133" t="s">
        <v>264</v>
      </c>
      <c r="B81" s="6" t="s">
        <v>148</v>
      </c>
      <c r="C81" s="136" t="s">
        <v>263</v>
      </c>
      <c r="D81" s="136"/>
      <c r="E81" s="136"/>
      <c r="F81" s="24">
        <f>SUMIF('[1]TCE - ANEXO IV - Preencher'!$D:$D,'CONTÁBIL- FINANCEIRA '!A81,'[1]TCE - ANEXO IV - Preencher'!$N:$N)</f>
        <v>0</v>
      </c>
      <c r="G81" s="24"/>
      <c r="H81" s="34" t="s">
        <v>88</v>
      </c>
      <c r="I81" s="120"/>
      <c r="J81" s="122"/>
      <c r="K81" s="122"/>
    </row>
    <row r="82" spans="1:11" ht="18.75" x14ac:dyDescent="0.25">
      <c r="A82" s="133" t="s">
        <v>262</v>
      </c>
      <c r="B82" s="6" t="s">
        <v>148</v>
      </c>
      <c r="C82" s="136" t="s">
        <v>261</v>
      </c>
      <c r="D82" s="136"/>
      <c r="E82" s="136"/>
      <c r="F82" s="24">
        <f>SUMIF('[1]TCE - ANEXO IV - Preencher'!$D:$D,'CONTÁBIL- FINANCEIRA '!A82,'[1]TCE - ANEXO IV - Preencher'!$N:$N)</f>
        <v>0</v>
      </c>
      <c r="G82" s="24"/>
      <c r="H82" s="34" t="s">
        <v>88</v>
      </c>
      <c r="I82" s="120"/>
      <c r="J82" s="122"/>
      <c r="K82" s="122"/>
    </row>
    <row r="83" spans="1:11" ht="18" customHeight="1" x14ac:dyDescent="0.2">
      <c r="C83" s="135" t="s">
        <v>260</v>
      </c>
      <c r="D83" s="135"/>
      <c r="E83" s="135"/>
      <c r="F83" s="134">
        <f>F84+F85</f>
        <v>843.90000000000032</v>
      </c>
      <c r="G83" s="134"/>
      <c r="H83" s="121"/>
      <c r="I83" s="120"/>
      <c r="J83" s="122"/>
      <c r="K83" s="122"/>
    </row>
    <row r="84" spans="1:11" ht="18.75" x14ac:dyDescent="0.25">
      <c r="A84" s="133" t="s">
        <v>259</v>
      </c>
      <c r="B84" s="6" t="s">
        <v>256</v>
      </c>
      <c r="C84" s="136" t="s">
        <v>258</v>
      </c>
      <c r="D84" s="136"/>
      <c r="E84" s="136"/>
      <c r="F84" s="24">
        <f>SUMIF('[1]TCE - ANEXO IV - Preencher'!$D:$D,'CONTÁBIL- FINANCEIRA '!A84,'[1]TCE - ANEXO IV - Preencher'!$N:$N)</f>
        <v>0</v>
      </c>
      <c r="G84" s="24"/>
      <c r="H84" s="34" t="s">
        <v>88</v>
      </c>
      <c r="I84" s="120"/>
      <c r="J84" s="122"/>
      <c r="K84" s="122"/>
    </row>
    <row r="85" spans="1:11" ht="18.75" x14ac:dyDescent="0.25">
      <c r="A85" s="133" t="s">
        <v>257</v>
      </c>
      <c r="B85" s="6" t="s">
        <v>256</v>
      </c>
      <c r="C85" s="151" t="s">
        <v>255</v>
      </c>
      <c r="D85" s="151"/>
      <c r="E85" s="151"/>
      <c r="F85" s="24">
        <f>SUMIF('[1]TCE - ANEXO IV - Preencher'!$D:$D,'CONTÁBIL- FINANCEIRA '!A85,'[1]TCE - ANEXO IV - Preencher'!$N:$N)</f>
        <v>843.90000000000032</v>
      </c>
      <c r="G85" s="24"/>
      <c r="H85" s="34" t="s">
        <v>88</v>
      </c>
      <c r="I85" s="120"/>
      <c r="J85" s="122"/>
      <c r="K85" s="122"/>
    </row>
    <row r="86" spans="1:11" ht="15.75" customHeight="1" x14ac:dyDescent="0.2">
      <c r="C86" s="150"/>
      <c r="D86" s="149"/>
      <c r="E86" s="148"/>
      <c r="F86" s="147"/>
      <c r="G86" s="147"/>
      <c r="H86" s="124"/>
      <c r="I86" s="120"/>
      <c r="J86" s="122"/>
      <c r="K86" s="122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46"/>
      <c r="I87" s="120"/>
      <c r="J87" s="122"/>
      <c r="K87" s="122"/>
    </row>
    <row r="88" spans="1:11" ht="15.75" customHeight="1" x14ac:dyDescent="0.2">
      <c r="C88" s="145"/>
      <c r="D88" s="11" t="s">
        <v>77</v>
      </c>
      <c r="E88" s="10" t="s">
        <v>3</v>
      </c>
      <c r="F88" s="144" t="s">
        <v>2</v>
      </c>
      <c r="G88" s="144"/>
      <c r="H88" s="121"/>
      <c r="I88" s="120"/>
      <c r="J88" s="122"/>
      <c r="K88" s="122"/>
    </row>
    <row r="89" spans="1:11" ht="15.75" x14ac:dyDescent="0.2">
      <c r="C89" s="109"/>
      <c r="D89" s="113" t="str">
        <f>D1</f>
        <v>SECRETARIA EXECUTIVA DE ATENÇÃO À SAÚDE</v>
      </c>
      <c r="E89" s="113"/>
      <c r="F89" s="112" t="str">
        <f>F1</f>
        <v>Janeiro/2020 - Versão 4.0</v>
      </c>
      <c r="G89" s="112"/>
      <c r="H89" s="121"/>
      <c r="I89" s="120"/>
      <c r="J89" s="122"/>
      <c r="K89" s="122"/>
    </row>
    <row r="90" spans="1:11" ht="15.75" x14ac:dyDescent="0.2">
      <c r="C90" s="109"/>
      <c r="D90" s="111" t="str">
        <f>D2</f>
        <v>DIRETORIA GERAL DE MODERNIZAÇÃO E MONITORAMENTO DA ASSISTÊNCIA À SAÚDE</v>
      </c>
      <c r="E90" s="111"/>
      <c r="F90" s="110" t="str">
        <f>F2</f>
        <v>MÊS/ANO COMPETÊNCIA</v>
      </c>
      <c r="G90" s="110" t="str">
        <f>G2</f>
        <v>ANO CONTRATO</v>
      </c>
      <c r="H90" s="121"/>
      <c r="I90" s="120"/>
      <c r="J90" s="122"/>
      <c r="K90" s="122"/>
    </row>
    <row r="91" spans="1:11" ht="15.75" x14ac:dyDescent="0.2">
      <c r="C91" s="109"/>
      <c r="D91" s="111" t="str">
        <f>D3</f>
        <v>SECRETARIA  DE ADMINISTRAÇÃO E FINANÇAS</v>
      </c>
      <c r="E91" s="111"/>
      <c r="F91" s="110"/>
      <c r="G91" s="110"/>
      <c r="H91" s="121"/>
      <c r="I91" s="120"/>
      <c r="J91" s="122"/>
      <c r="K91" s="122"/>
    </row>
    <row r="92" spans="1:11" ht="15.75" x14ac:dyDescent="0.2">
      <c r="C92" s="109"/>
      <c r="D92" s="108" t="str">
        <f>D4</f>
        <v>GERÊNCIA GERAL DE ADMINISTRAÇÃO, FINANÇAS, CONVÊNIOS E CONTRATOS</v>
      </c>
      <c r="E92" s="108"/>
      <c r="F92" s="105" t="str">
        <f>$F$4</f>
        <v>MARÇO 2021</v>
      </c>
      <c r="G92" s="141">
        <f>IF(G4=0,"",G4)</f>
        <v>1</v>
      </c>
      <c r="H92" s="121"/>
      <c r="I92" s="120"/>
      <c r="J92" s="122"/>
      <c r="K92" s="122"/>
    </row>
    <row r="93" spans="1:11" ht="15.75" x14ac:dyDescent="0.2">
      <c r="C93" s="107"/>
      <c r="D93" s="143" t="str">
        <f>D5</f>
        <v>DEMONSTRATIVO DE CONTRATOS SERVIÇOS TERCEIRIZADOS</v>
      </c>
      <c r="E93" s="142"/>
      <c r="F93" s="105"/>
      <c r="G93" s="141"/>
      <c r="H93" s="121"/>
      <c r="I93" s="120"/>
      <c r="J93" s="122"/>
      <c r="K93" s="122"/>
    </row>
    <row r="94" spans="1:11" ht="18" customHeight="1" x14ac:dyDescent="0.2">
      <c r="C94" s="103" t="s">
        <v>75</v>
      </c>
      <c r="D94" s="103"/>
      <c r="E94" s="102" t="s">
        <v>74</v>
      </c>
      <c r="F94" s="102"/>
      <c r="G94" s="102"/>
      <c r="H94" s="121"/>
      <c r="I94" s="120"/>
      <c r="J94" s="122"/>
      <c r="K94" s="122"/>
    </row>
    <row r="95" spans="1:11" ht="18" customHeight="1" x14ac:dyDescent="0.2">
      <c r="C95" s="101" t="str">
        <f>IF(C7=0,"",C7)</f>
        <v>HOSPITAL EDUARDO CAMPOS</v>
      </c>
      <c r="D95" s="101"/>
      <c r="E95" s="140" t="str">
        <f>IF(E7=0,"",E7)</f>
        <v>FERNANDO FIGUEIRA</v>
      </c>
      <c r="F95" s="140"/>
      <c r="G95" s="140"/>
      <c r="H95" s="121"/>
      <c r="I95" s="120"/>
      <c r="J95" s="122"/>
      <c r="K95" s="122"/>
    </row>
    <row r="96" spans="1:11" ht="18" customHeight="1" x14ac:dyDescent="0.2">
      <c r="C96" s="118" t="s">
        <v>254</v>
      </c>
      <c r="D96" s="118"/>
      <c r="E96" s="118"/>
      <c r="F96" s="26" t="s">
        <v>10</v>
      </c>
      <c r="G96" s="26"/>
      <c r="H96" s="121"/>
      <c r="I96" s="120"/>
      <c r="J96" s="122"/>
      <c r="K96" s="122"/>
    </row>
    <row r="97" spans="1:11" ht="18" customHeight="1" x14ac:dyDescent="0.2">
      <c r="C97" s="118" t="s">
        <v>253</v>
      </c>
      <c r="D97" s="118"/>
      <c r="E97" s="118"/>
      <c r="F97" s="22">
        <f>F98+F101+F102+F103+F110+F108+F109</f>
        <v>186029.43</v>
      </c>
      <c r="G97" s="22"/>
      <c r="H97" s="121"/>
      <c r="I97" s="120"/>
      <c r="J97" s="122"/>
      <c r="K97" s="122"/>
    </row>
    <row r="98" spans="1:11" ht="18" customHeight="1" x14ac:dyDescent="0.2">
      <c r="C98" s="135" t="s">
        <v>252</v>
      </c>
      <c r="D98" s="135"/>
      <c r="E98" s="135"/>
      <c r="F98" s="134">
        <f>SUM(F99:G100)</f>
        <v>829.9</v>
      </c>
      <c r="G98" s="134"/>
      <c r="H98" s="121"/>
      <c r="I98" s="120"/>
      <c r="J98" s="122"/>
      <c r="K98" s="122"/>
    </row>
    <row r="99" spans="1:11" ht="18" customHeight="1" x14ac:dyDescent="0.25">
      <c r="A99" s="133" t="s">
        <v>251</v>
      </c>
      <c r="B99" s="6" t="s">
        <v>250</v>
      </c>
      <c r="C99" s="132" t="s">
        <v>249</v>
      </c>
      <c r="D99" s="132"/>
      <c r="E99" s="132"/>
      <c r="F99" s="131">
        <f>SUMIF('[1]TCE - ANEXO IV - Preencher'!$D:$D,'CONTÁBIL- FINANCEIRA '!A99,'[1]TCE - ANEXO IV - Preencher'!$N:$N)</f>
        <v>0</v>
      </c>
      <c r="G99" s="131"/>
      <c r="H99" s="34" t="s">
        <v>88</v>
      </c>
      <c r="I99" s="120"/>
      <c r="J99" s="122"/>
      <c r="K99" s="122"/>
    </row>
    <row r="100" spans="1:11" ht="18" customHeight="1" x14ac:dyDescent="0.25">
      <c r="A100" s="133" t="s">
        <v>248</v>
      </c>
      <c r="B100" s="6" t="s">
        <v>247</v>
      </c>
      <c r="C100" s="132" t="s">
        <v>246</v>
      </c>
      <c r="D100" s="132"/>
      <c r="E100" s="132"/>
      <c r="F100" s="131">
        <f>SUMIF('[1]TCE - ANEXO IV - Preencher'!$D:$D,'CONTÁBIL- FINANCEIRA '!A100,'[1]TCE - ANEXO IV - Preencher'!$N:$N)</f>
        <v>829.9</v>
      </c>
      <c r="G100" s="131"/>
      <c r="H100" s="34" t="s">
        <v>88</v>
      </c>
      <c r="I100" s="120"/>
      <c r="J100" s="122"/>
      <c r="K100" s="122"/>
    </row>
    <row r="101" spans="1:11" ht="18" customHeight="1" x14ac:dyDescent="0.25">
      <c r="A101" s="133" t="s">
        <v>245</v>
      </c>
      <c r="B101" s="6" t="s">
        <v>244</v>
      </c>
      <c r="C101" s="136" t="s">
        <v>243</v>
      </c>
      <c r="D101" s="136"/>
      <c r="E101" s="136"/>
      <c r="F101" s="24">
        <f>SUMIF('[1]TCE - ANEXO IV - Preencher'!$D:$D,'CONTÁBIL- FINANCEIRA '!A101,'[1]TCE - ANEXO IV - Preencher'!$N:$N)</f>
        <v>24308.17</v>
      </c>
      <c r="G101" s="24"/>
      <c r="H101" s="34" t="s">
        <v>88</v>
      </c>
      <c r="I101" s="120"/>
      <c r="J101" s="122"/>
      <c r="K101" s="122"/>
    </row>
    <row r="102" spans="1:11" ht="18" customHeight="1" x14ac:dyDescent="0.25">
      <c r="A102" s="133" t="s">
        <v>242</v>
      </c>
      <c r="B102" s="6" t="s">
        <v>241</v>
      </c>
      <c r="C102" s="136" t="s">
        <v>240</v>
      </c>
      <c r="D102" s="136"/>
      <c r="E102" s="136"/>
      <c r="F102" s="24">
        <f>SUMIF('[1]TCE - ANEXO IV - Preencher'!$D:$D,'CONTÁBIL- FINANCEIRA '!A102,'[1]TCE - ANEXO IV - Preencher'!$N:$N)</f>
        <v>132710.03</v>
      </c>
      <c r="G102" s="24"/>
      <c r="H102" s="34" t="s">
        <v>88</v>
      </c>
      <c r="I102" s="120"/>
      <c r="J102" s="122"/>
      <c r="K102" s="122"/>
    </row>
    <row r="103" spans="1:11" ht="18" customHeight="1" x14ac:dyDescent="0.2">
      <c r="C103" s="118" t="s">
        <v>239</v>
      </c>
      <c r="D103" s="118"/>
      <c r="E103" s="118"/>
      <c r="F103" s="22">
        <f>F104+F105+F106+F107</f>
        <v>22228.33</v>
      </c>
      <c r="G103" s="22"/>
      <c r="H103" s="121"/>
      <c r="I103" s="120"/>
      <c r="J103" s="122"/>
      <c r="K103" s="122"/>
    </row>
    <row r="104" spans="1:11" ht="18" customHeight="1" x14ac:dyDescent="0.25">
      <c r="A104" s="133" t="s">
        <v>238</v>
      </c>
      <c r="B104" s="6" t="s">
        <v>237</v>
      </c>
      <c r="C104" s="132" t="s">
        <v>236</v>
      </c>
      <c r="D104" s="132"/>
      <c r="E104" s="132"/>
      <c r="F104" s="131">
        <f>SUMIF('[1]TCE - ANEXO IV - Preencher'!$D:$D,'CONTÁBIL- FINANCEIRA '!A104,'[1]TCE - ANEXO IV - Preencher'!$N:$N)</f>
        <v>0</v>
      </c>
      <c r="G104" s="131"/>
      <c r="H104" s="34" t="s">
        <v>88</v>
      </c>
      <c r="I104" s="120"/>
      <c r="J104" s="122"/>
      <c r="K104" s="122"/>
    </row>
    <row r="105" spans="1:11" ht="18" customHeight="1" x14ac:dyDescent="0.25">
      <c r="A105" s="133" t="s">
        <v>235</v>
      </c>
      <c r="B105" s="6" t="s">
        <v>234</v>
      </c>
      <c r="C105" s="132" t="s">
        <v>233</v>
      </c>
      <c r="D105" s="132"/>
      <c r="E105" s="132"/>
      <c r="F105" s="131">
        <f>SUMIF('[1]TCE - ANEXO IV - Preencher'!$D:$D,'CONTÁBIL- FINANCEIRA '!A105,'[1]TCE - ANEXO IV - Preencher'!$N:$N)</f>
        <v>18995</v>
      </c>
      <c r="G105" s="131"/>
      <c r="H105" s="34" t="s">
        <v>88</v>
      </c>
      <c r="I105" s="120"/>
      <c r="J105" s="122"/>
      <c r="K105" s="122"/>
    </row>
    <row r="106" spans="1:11" ht="18" customHeight="1" x14ac:dyDescent="0.25">
      <c r="A106" s="133" t="s">
        <v>232</v>
      </c>
      <c r="B106" s="6" t="s">
        <v>231</v>
      </c>
      <c r="C106" s="132" t="s">
        <v>230</v>
      </c>
      <c r="D106" s="132"/>
      <c r="E106" s="132"/>
      <c r="F106" s="131">
        <f>SUMIF('[1]TCE - ANEXO IV - Preencher'!$D:$D,'CONTÁBIL- FINANCEIRA '!A106,'[1]TCE - ANEXO IV - Preencher'!$N:$N)</f>
        <v>0</v>
      </c>
      <c r="G106" s="131"/>
      <c r="H106" s="34" t="s">
        <v>88</v>
      </c>
      <c r="I106" s="120"/>
      <c r="J106" s="122"/>
      <c r="K106" s="122"/>
    </row>
    <row r="107" spans="1:11" ht="18" customHeight="1" x14ac:dyDescent="0.25">
      <c r="A107" s="133" t="s">
        <v>229</v>
      </c>
      <c r="B107" s="6" t="s">
        <v>203</v>
      </c>
      <c r="C107" s="132" t="s">
        <v>228</v>
      </c>
      <c r="D107" s="132"/>
      <c r="E107" s="132"/>
      <c r="F107" s="131">
        <f>SUMIF('[1]TCE - ANEXO IV - Preencher'!$D:$D,'CONTÁBIL- FINANCEIRA '!A107,'[1]TCE - ANEXO IV - Preencher'!$N:$N)</f>
        <v>3233.33</v>
      </c>
      <c r="G107" s="131"/>
      <c r="H107" s="34" t="s">
        <v>88</v>
      </c>
      <c r="I107" s="120"/>
      <c r="J107" s="122"/>
      <c r="K107" s="122"/>
    </row>
    <row r="108" spans="1:11" ht="18" customHeight="1" x14ac:dyDescent="0.25">
      <c r="A108" s="133" t="s">
        <v>227</v>
      </c>
      <c r="B108" s="6" t="s">
        <v>226</v>
      </c>
      <c r="C108" s="132" t="s">
        <v>225</v>
      </c>
      <c r="D108" s="132"/>
      <c r="E108" s="132"/>
      <c r="F108" s="131">
        <f>SUMIF('[1]TCE - ANEXO IV - Preencher'!$D:$D,'CONTÁBIL- FINANCEIRA '!A108,'[1]TCE - ANEXO IV - Preencher'!$N:$N)</f>
        <v>0</v>
      </c>
      <c r="G108" s="131"/>
      <c r="H108" s="34" t="s">
        <v>88</v>
      </c>
      <c r="I108" s="120"/>
      <c r="J108" s="122"/>
      <c r="K108" s="122"/>
    </row>
    <row r="109" spans="1:11" ht="18" customHeight="1" x14ac:dyDescent="0.25">
      <c r="A109" s="133" t="s">
        <v>224</v>
      </c>
      <c r="B109" s="6" t="s">
        <v>223</v>
      </c>
      <c r="C109" s="132" t="s">
        <v>222</v>
      </c>
      <c r="D109" s="132"/>
      <c r="E109" s="132"/>
      <c r="F109" s="131">
        <f>SUMIF('[1]TCE - ANEXO IV - Preencher'!$D:$D,'CONTÁBIL- FINANCEIRA '!A109,'[1]TCE - ANEXO IV - Preencher'!$N:$N)</f>
        <v>0</v>
      </c>
      <c r="G109" s="131"/>
      <c r="H109" s="34" t="s">
        <v>88</v>
      </c>
      <c r="I109" s="120"/>
      <c r="J109" s="122"/>
      <c r="K109" s="122"/>
    </row>
    <row r="110" spans="1:11" ht="18" customHeight="1" x14ac:dyDescent="0.2">
      <c r="C110" s="135" t="s">
        <v>221</v>
      </c>
      <c r="D110" s="135"/>
      <c r="E110" s="135"/>
      <c r="F110" s="134">
        <f>F111+F112</f>
        <v>5953</v>
      </c>
      <c r="G110" s="134"/>
      <c r="H110" s="121"/>
      <c r="I110" s="120"/>
      <c r="J110" s="122"/>
      <c r="K110" s="122"/>
    </row>
    <row r="111" spans="1:11" ht="18" customHeight="1" x14ac:dyDescent="0.2">
      <c r="A111" t="s">
        <v>220</v>
      </c>
      <c r="B111" s="6" t="s">
        <v>138</v>
      </c>
      <c r="C111" s="132" t="s">
        <v>219</v>
      </c>
      <c r="D111" s="132"/>
      <c r="E111" s="132"/>
      <c r="F111" s="131">
        <f>SUMIF('[1]TCE - ANEXO IV - Preencher'!$D:$D,'CONTÁBIL- FINANCEIRA '!A111,'[1]TCE - ANEXO IV - Preencher'!$N:$N)</f>
        <v>0</v>
      </c>
      <c r="G111" s="131"/>
      <c r="H111" s="34" t="s">
        <v>88</v>
      </c>
      <c r="I111" s="120"/>
      <c r="J111" s="122"/>
      <c r="K111" s="122"/>
    </row>
    <row r="112" spans="1:11" ht="18" customHeight="1" x14ac:dyDescent="0.25">
      <c r="A112" s="133" t="s">
        <v>218</v>
      </c>
      <c r="B112" s="6" t="s">
        <v>148</v>
      </c>
      <c r="C112" s="132" t="s">
        <v>217</v>
      </c>
      <c r="D112" s="132"/>
      <c r="E112" s="132"/>
      <c r="F112" s="131">
        <f>SUMIF('[1]TCE - ANEXO IV - Preencher'!$D:$D,'CONTÁBIL- FINANCEIRA '!A112,'[1]TCE - ANEXO IV - Preencher'!$N:$N)</f>
        <v>5953</v>
      </c>
      <c r="G112" s="131"/>
      <c r="H112" s="34" t="s">
        <v>88</v>
      </c>
      <c r="I112" s="120"/>
      <c r="J112" s="122"/>
      <c r="K112" s="122"/>
    </row>
    <row r="113" spans="1:11" ht="18" customHeight="1" x14ac:dyDescent="0.2">
      <c r="C113" s="118" t="s">
        <v>216</v>
      </c>
      <c r="D113" s="118"/>
      <c r="E113" s="118"/>
      <c r="F113" s="22">
        <f>F114+F129+F133</f>
        <v>173300.6</v>
      </c>
      <c r="G113" s="22"/>
      <c r="H113" s="130"/>
      <c r="I113" s="120"/>
      <c r="J113" s="122"/>
      <c r="K113" s="122"/>
    </row>
    <row r="114" spans="1:11" ht="18" customHeight="1" x14ac:dyDescent="0.2">
      <c r="C114" s="118" t="s">
        <v>215</v>
      </c>
      <c r="D114" s="118"/>
      <c r="E114" s="118"/>
      <c r="F114" s="22">
        <f>F115+F122+F126</f>
        <v>53889.07</v>
      </c>
      <c r="G114" s="22"/>
      <c r="H114" s="121"/>
      <c r="I114" s="120"/>
      <c r="J114" s="122"/>
      <c r="K114" s="122"/>
    </row>
    <row r="115" spans="1:11" ht="18" customHeight="1" x14ac:dyDescent="0.2">
      <c r="C115" s="135" t="s">
        <v>214</v>
      </c>
      <c r="D115" s="135"/>
      <c r="E115" s="135"/>
      <c r="F115" s="134">
        <f>SUM(F116:G121)</f>
        <v>50719.07</v>
      </c>
      <c r="G115" s="134"/>
      <c r="H115" s="121"/>
      <c r="I115" s="120"/>
      <c r="J115" s="122"/>
      <c r="K115" s="122"/>
    </row>
    <row r="116" spans="1:11" ht="18" customHeight="1" x14ac:dyDescent="0.25">
      <c r="A116" s="133" t="s">
        <v>213</v>
      </c>
      <c r="B116" s="6" t="s">
        <v>180</v>
      </c>
      <c r="C116" s="136" t="s">
        <v>212</v>
      </c>
      <c r="D116" s="136"/>
      <c r="E116" s="136"/>
      <c r="F116" s="24">
        <f>SUMIF('[1]TCE - ANEXO IV - Preencher'!$D:$D,'CONTÁBIL- FINANCEIRA '!A116,'[1]TCE - ANEXO IV - Preencher'!$N:$N)</f>
        <v>30465</v>
      </c>
      <c r="G116" s="24"/>
      <c r="H116" s="34" t="s">
        <v>88</v>
      </c>
      <c r="I116" s="120"/>
      <c r="J116" s="122"/>
      <c r="K116" s="122"/>
    </row>
    <row r="117" spans="1:11" ht="18" customHeight="1" x14ac:dyDescent="0.25">
      <c r="A117" s="133" t="s">
        <v>211</v>
      </c>
      <c r="B117" s="6" t="s">
        <v>157</v>
      </c>
      <c r="C117" s="136" t="s">
        <v>210</v>
      </c>
      <c r="D117" s="136"/>
      <c r="E117" s="136"/>
      <c r="F117" s="24">
        <f>SUMIF('[1]TCE - ANEXO IV - Preencher'!$D:$D,'CONTÁBIL- FINANCEIRA '!A117,'[1]TCE - ANEXO IV - Preencher'!$N:$N)</f>
        <v>0</v>
      </c>
      <c r="G117" s="24"/>
      <c r="H117" s="34" t="s">
        <v>88</v>
      </c>
      <c r="I117" s="120"/>
      <c r="J117" s="122"/>
      <c r="K117" s="122"/>
    </row>
    <row r="118" spans="1:11" ht="18" customHeight="1" x14ac:dyDescent="0.25">
      <c r="A118" s="133" t="s">
        <v>209</v>
      </c>
      <c r="B118" s="6" t="s">
        <v>180</v>
      </c>
      <c r="C118" s="136" t="s">
        <v>208</v>
      </c>
      <c r="D118" s="136"/>
      <c r="E118" s="136"/>
      <c r="F118" s="24">
        <f>SUMIF('[1]TCE - ANEXO IV - Preencher'!$D:$D,'CONTÁBIL- FINANCEIRA '!A118,'[1]TCE - ANEXO IV - Preencher'!$N:$N)</f>
        <v>0</v>
      </c>
      <c r="G118" s="24"/>
      <c r="H118" s="34" t="s">
        <v>88</v>
      </c>
      <c r="I118" s="120"/>
      <c r="J118" s="122"/>
      <c r="K118" s="122"/>
    </row>
    <row r="119" spans="1:11" ht="18" customHeight="1" x14ac:dyDescent="0.25">
      <c r="A119" s="133" t="s">
        <v>207</v>
      </c>
      <c r="B119" s="6" t="s">
        <v>206</v>
      </c>
      <c r="C119" s="136" t="s">
        <v>205</v>
      </c>
      <c r="D119" s="136"/>
      <c r="E119" s="136"/>
      <c r="F119" s="24">
        <f>SUMIF('[1]TCE - ANEXO IV - Preencher'!$D:$D,'CONTÁBIL- FINANCEIRA '!A119,'[1]TCE - ANEXO IV - Preencher'!$N:$N)</f>
        <v>20254.07</v>
      </c>
      <c r="G119" s="24"/>
      <c r="H119" s="34" t="s">
        <v>88</v>
      </c>
      <c r="I119" s="120"/>
      <c r="J119" s="122"/>
      <c r="K119" s="122"/>
    </row>
    <row r="120" spans="1:11" ht="18" customHeight="1" x14ac:dyDescent="0.25">
      <c r="A120" s="133" t="s">
        <v>204</v>
      </c>
      <c r="B120" s="6" t="s">
        <v>203</v>
      </c>
      <c r="C120" s="132" t="s">
        <v>202</v>
      </c>
      <c r="D120" s="132"/>
      <c r="E120" s="132"/>
      <c r="F120" s="24">
        <f>SUMIF('[1]TCE - ANEXO IV - Preencher'!$D:$D,'CONTÁBIL- FINANCEIRA '!A120,'[1]TCE - ANEXO IV - Preencher'!$N:$N)</f>
        <v>0</v>
      </c>
      <c r="G120" s="24"/>
      <c r="H120" s="34" t="s">
        <v>88</v>
      </c>
      <c r="I120" s="120"/>
      <c r="J120" s="122"/>
      <c r="K120" s="122"/>
    </row>
    <row r="121" spans="1:11" ht="18" customHeight="1" x14ac:dyDescent="0.25">
      <c r="A121" s="133" t="s">
        <v>201</v>
      </c>
      <c r="B121" s="6" t="s">
        <v>148</v>
      </c>
      <c r="C121" s="136" t="s">
        <v>200</v>
      </c>
      <c r="D121" s="136"/>
      <c r="E121" s="136"/>
      <c r="F121" s="24">
        <f>SUMIF('[1]TCE - ANEXO IV - Preencher'!$D:$D,'CONTÁBIL- FINANCEIRA '!A121,'[1]TCE - ANEXO IV - Preencher'!$N:$N)</f>
        <v>0</v>
      </c>
      <c r="G121" s="24"/>
      <c r="H121" s="34" t="s">
        <v>88</v>
      </c>
      <c r="I121" s="120"/>
      <c r="J121" s="122"/>
      <c r="K121" s="122"/>
    </row>
    <row r="122" spans="1:11" ht="18" customHeight="1" x14ac:dyDescent="0.2">
      <c r="C122" s="135" t="s">
        <v>199</v>
      </c>
      <c r="D122" s="135"/>
      <c r="E122" s="135"/>
      <c r="F122" s="134">
        <f>SUM(F123:G125)</f>
        <v>3170</v>
      </c>
      <c r="G122" s="134"/>
      <c r="H122" s="121"/>
      <c r="I122" s="120"/>
      <c r="J122" s="122"/>
      <c r="K122" s="122"/>
    </row>
    <row r="123" spans="1:11" ht="18" customHeight="1" x14ac:dyDescent="0.25">
      <c r="A123" s="133" t="s">
        <v>198</v>
      </c>
      <c r="B123" s="6" t="s">
        <v>183</v>
      </c>
      <c r="C123" s="136" t="s">
        <v>197</v>
      </c>
      <c r="D123" s="136"/>
      <c r="E123" s="136"/>
      <c r="F123" s="24">
        <f>[1]RPA!K2</f>
        <v>3170</v>
      </c>
      <c r="G123" s="24"/>
      <c r="H123" s="34" t="s">
        <v>136</v>
      </c>
      <c r="I123" s="120"/>
      <c r="J123" s="122"/>
      <c r="K123" s="122"/>
    </row>
    <row r="124" spans="1:11" ht="18" customHeight="1" x14ac:dyDescent="0.2">
      <c r="A124" t="s">
        <v>196</v>
      </c>
      <c r="B124" s="6" t="s">
        <v>144</v>
      </c>
      <c r="C124" s="136" t="s">
        <v>195</v>
      </c>
      <c r="D124" s="136"/>
      <c r="E124" s="136"/>
      <c r="F124" s="24">
        <f>[1]RPA!K3</f>
        <v>0</v>
      </c>
      <c r="G124" s="24"/>
      <c r="H124" s="34" t="s">
        <v>136</v>
      </c>
      <c r="I124" s="120"/>
      <c r="J124" s="122"/>
      <c r="K124" s="122"/>
    </row>
    <row r="125" spans="1:11" ht="18" customHeight="1" x14ac:dyDescent="0.2">
      <c r="A125" t="s">
        <v>194</v>
      </c>
      <c r="B125" s="6" t="s">
        <v>183</v>
      </c>
      <c r="C125" s="132" t="s">
        <v>193</v>
      </c>
      <c r="D125" s="132"/>
      <c r="E125" s="132"/>
      <c r="F125" s="131">
        <f>[1]RPA!K4</f>
        <v>0</v>
      </c>
      <c r="G125" s="131"/>
      <c r="H125" s="34" t="s">
        <v>136</v>
      </c>
      <c r="I125" s="120"/>
      <c r="J125" s="122"/>
      <c r="K125" s="122"/>
    </row>
    <row r="126" spans="1:11" ht="18" customHeight="1" x14ac:dyDescent="0.2">
      <c r="C126" s="135" t="s">
        <v>192</v>
      </c>
      <c r="D126" s="135"/>
      <c r="E126" s="135"/>
      <c r="F126" s="134">
        <f>F127+F128</f>
        <v>0</v>
      </c>
      <c r="G126" s="134"/>
      <c r="H126" s="121"/>
      <c r="I126" s="120"/>
      <c r="J126" s="122"/>
      <c r="K126" s="122"/>
    </row>
    <row r="127" spans="1:11" ht="18" customHeight="1" x14ac:dyDescent="0.25">
      <c r="A127" s="133" t="s">
        <v>191</v>
      </c>
      <c r="B127" s="6" t="s">
        <v>180</v>
      </c>
      <c r="C127" s="136" t="s">
        <v>190</v>
      </c>
      <c r="D127" s="136"/>
      <c r="E127" s="136"/>
      <c r="F127" s="24">
        <f>SUMIF('[1]TCE - ANEXO IV - Preencher'!$D:$D,'CONTÁBIL- FINANCEIRA '!A127,'[1]TCE - ANEXO IV - Preencher'!$N:$N)</f>
        <v>0</v>
      </c>
      <c r="G127" s="24"/>
      <c r="H127" s="34" t="s">
        <v>88</v>
      </c>
      <c r="I127" s="120"/>
      <c r="J127" s="122"/>
      <c r="K127" s="122"/>
    </row>
    <row r="128" spans="1:11" ht="18" customHeight="1" x14ac:dyDescent="0.25">
      <c r="A128" s="133" t="s">
        <v>189</v>
      </c>
      <c r="B128" s="6" t="s">
        <v>180</v>
      </c>
      <c r="C128" s="136" t="s">
        <v>188</v>
      </c>
      <c r="D128" s="136"/>
      <c r="E128" s="136"/>
      <c r="F128" s="24">
        <f>SUMIF('[1]TCE - ANEXO IV - Preencher'!$D:$D,'CONTÁBIL- FINANCEIRA '!A128,'[1]TCE - ANEXO IV - Preencher'!$N:$N)</f>
        <v>0</v>
      </c>
      <c r="G128" s="24"/>
      <c r="H128" s="34" t="s">
        <v>88</v>
      </c>
      <c r="I128" s="120"/>
      <c r="J128" s="122"/>
      <c r="K128" s="122"/>
    </row>
    <row r="129" spans="1:11" ht="18" customHeight="1" x14ac:dyDescent="0.2">
      <c r="C129" s="118" t="s">
        <v>187</v>
      </c>
      <c r="D129" s="118"/>
      <c r="E129" s="118"/>
      <c r="F129" s="22">
        <f>SUM(F130:F132)</f>
        <v>0</v>
      </c>
      <c r="G129" s="22"/>
      <c r="H129" s="121"/>
      <c r="I129" s="120"/>
      <c r="J129" s="122"/>
      <c r="K129" s="122"/>
    </row>
    <row r="130" spans="1:11" ht="18" customHeight="1" x14ac:dyDescent="0.25">
      <c r="A130" s="133" t="s">
        <v>186</v>
      </c>
      <c r="B130" s="6" t="s">
        <v>180</v>
      </c>
      <c r="C130" s="136" t="s">
        <v>185</v>
      </c>
      <c r="D130" s="136"/>
      <c r="E130" s="136"/>
      <c r="F130" s="24">
        <f>SUMIF('[1]TCE - ANEXO IV - Preencher'!$D:$D,'CONTÁBIL- FINANCEIRA '!A130,'[1]TCE - ANEXO IV - Preencher'!$N:$N)</f>
        <v>0</v>
      </c>
      <c r="G130" s="24"/>
      <c r="H130" s="34" t="s">
        <v>88</v>
      </c>
      <c r="I130" s="120"/>
      <c r="J130" s="122"/>
      <c r="K130" s="122"/>
    </row>
    <row r="131" spans="1:11" ht="18" customHeight="1" x14ac:dyDescent="0.2">
      <c r="A131" t="s">
        <v>184</v>
      </c>
      <c r="B131" s="6" t="s">
        <v>183</v>
      </c>
      <c r="C131" s="136" t="s">
        <v>182</v>
      </c>
      <c r="D131" s="136"/>
      <c r="E131" s="136"/>
      <c r="F131" s="24">
        <f>[1]RPA!K5</f>
        <v>0</v>
      </c>
      <c r="G131" s="24"/>
      <c r="H131" s="34" t="s">
        <v>136</v>
      </c>
      <c r="I131" s="120"/>
      <c r="J131" s="122"/>
      <c r="K131" s="122"/>
    </row>
    <row r="132" spans="1:11" ht="18" customHeight="1" x14ac:dyDescent="0.25">
      <c r="A132" s="133" t="s">
        <v>181</v>
      </c>
      <c r="B132" s="6" t="s">
        <v>180</v>
      </c>
      <c r="C132" s="136" t="s">
        <v>179</v>
      </c>
      <c r="D132" s="136"/>
      <c r="E132" s="136"/>
      <c r="F132" s="24">
        <f>SUMIF('[1]TCE - ANEXO IV - Preencher'!$D:$D,'CONTÁBIL- FINANCEIRA '!A132,'[1]TCE - ANEXO IV - Preencher'!$N:$N)</f>
        <v>0</v>
      </c>
      <c r="G132" s="24"/>
      <c r="H132" s="34" t="s">
        <v>88</v>
      </c>
      <c r="I132" s="120"/>
      <c r="J132" s="122"/>
      <c r="K132" s="122"/>
    </row>
    <row r="133" spans="1:11" ht="18" customHeight="1" x14ac:dyDescent="0.2">
      <c r="C133" s="118" t="s">
        <v>178</v>
      </c>
      <c r="D133" s="118"/>
      <c r="E133" s="118"/>
      <c r="F133" s="22">
        <f>F134+F147</f>
        <v>119411.53</v>
      </c>
      <c r="G133" s="22"/>
      <c r="H133" s="139"/>
      <c r="I133" s="120"/>
      <c r="J133" s="122"/>
      <c r="K133" s="122"/>
    </row>
    <row r="134" spans="1:11" ht="18" customHeight="1" x14ac:dyDescent="0.2">
      <c r="C134" s="135" t="s">
        <v>177</v>
      </c>
      <c r="D134" s="135"/>
      <c r="E134" s="135"/>
      <c r="F134" s="134">
        <f>F135+SUM(F139:F146)</f>
        <v>119411.53</v>
      </c>
      <c r="G134" s="134"/>
      <c r="H134" s="130"/>
      <c r="I134" s="120"/>
      <c r="J134" s="122"/>
      <c r="K134" s="122"/>
    </row>
    <row r="135" spans="1:11" ht="18" customHeight="1" x14ac:dyDescent="0.2">
      <c r="C135" s="135" t="s">
        <v>176</v>
      </c>
      <c r="D135" s="135"/>
      <c r="E135" s="135"/>
      <c r="F135" s="134">
        <f>F136+F137+F138</f>
        <v>0</v>
      </c>
      <c r="G135" s="134"/>
      <c r="H135" s="139"/>
      <c r="I135" s="120"/>
      <c r="J135" s="122"/>
      <c r="K135" s="122"/>
    </row>
    <row r="136" spans="1:11" ht="18" customHeight="1" x14ac:dyDescent="0.25">
      <c r="A136" s="133" t="s">
        <v>175</v>
      </c>
      <c r="B136" s="6" t="s">
        <v>170</v>
      </c>
      <c r="C136" s="136" t="s">
        <v>174</v>
      </c>
      <c r="D136" s="136"/>
      <c r="E136" s="136"/>
      <c r="F136" s="24">
        <f>SUMIF('[1]TCE - ANEXO IV - Preencher'!$D:$D,'CONTÁBIL- FINANCEIRA '!A136,'[1]TCE - ANEXO IV - Preencher'!$N:$N)</f>
        <v>0</v>
      </c>
      <c r="G136" s="24"/>
      <c r="H136" s="34" t="s">
        <v>88</v>
      </c>
      <c r="I136" s="120"/>
      <c r="J136" s="122"/>
      <c r="K136" s="122"/>
    </row>
    <row r="137" spans="1:11" ht="18" customHeight="1" x14ac:dyDescent="0.25">
      <c r="A137" s="133" t="s">
        <v>173</v>
      </c>
      <c r="B137" s="6" t="s">
        <v>170</v>
      </c>
      <c r="C137" s="132" t="s">
        <v>172</v>
      </c>
      <c r="D137" s="132"/>
      <c r="E137" s="132"/>
      <c r="F137" s="131">
        <f>SUMIF('[1]TCE - ANEXO IV - Preencher'!$D:$D,'CONTÁBIL- FINANCEIRA '!A137,'[1]TCE - ANEXO IV - Preencher'!$N:$N)</f>
        <v>0</v>
      </c>
      <c r="G137" s="131"/>
      <c r="H137" s="34" t="s">
        <v>88</v>
      </c>
      <c r="I137" s="120"/>
      <c r="J137" s="122"/>
      <c r="K137" s="122"/>
    </row>
    <row r="138" spans="1:11" ht="18" customHeight="1" x14ac:dyDescent="0.25">
      <c r="A138" s="133" t="s">
        <v>171</v>
      </c>
      <c r="B138" s="6" t="s">
        <v>170</v>
      </c>
      <c r="C138" s="132" t="s">
        <v>169</v>
      </c>
      <c r="D138" s="132"/>
      <c r="E138" s="132"/>
      <c r="F138" s="131">
        <f>SUMIF('[1]TCE - ANEXO IV - Preencher'!$D:$D,'CONTÁBIL- FINANCEIRA '!A138,'[1]TCE - ANEXO IV - Preencher'!$N:$N)</f>
        <v>0</v>
      </c>
      <c r="G138" s="131"/>
      <c r="H138" s="34" t="s">
        <v>88</v>
      </c>
      <c r="I138" s="120"/>
      <c r="J138" s="122"/>
      <c r="K138" s="122"/>
    </row>
    <row r="139" spans="1:11" ht="18" customHeight="1" x14ac:dyDescent="0.25">
      <c r="A139" s="133" t="s">
        <v>168</v>
      </c>
      <c r="B139" s="6" t="s">
        <v>154</v>
      </c>
      <c r="C139" s="136" t="s">
        <v>167</v>
      </c>
      <c r="D139" s="136"/>
      <c r="E139" s="136"/>
      <c r="F139" s="137">
        <f>SUMIF('[1]TCE - ANEXO IV - Preencher'!$D:$D,'CONTÁBIL- FINANCEIRA '!A139,'[1]TCE - ANEXO IV - Preencher'!$N:$N)</f>
        <v>0</v>
      </c>
      <c r="G139" s="137"/>
      <c r="H139" s="34" t="s">
        <v>88</v>
      </c>
      <c r="I139" s="120"/>
      <c r="J139" s="122"/>
      <c r="K139" s="122"/>
    </row>
    <row r="140" spans="1:11" ht="18" customHeight="1" x14ac:dyDescent="0.25">
      <c r="A140" s="133" t="s">
        <v>166</v>
      </c>
      <c r="B140" s="6" t="s">
        <v>165</v>
      </c>
      <c r="C140" s="136" t="s">
        <v>164</v>
      </c>
      <c r="D140" s="136"/>
      <c r="E140" s="136"/>
      <c r="F140" s="24">
        <f>SUMIF('[1]TCE - ANEXO IV - Preencher'!$D:$D,'CONTÁBIL- FINANCEIRA '!A140,'[1]TCE - ANEXO IV - Preencher'!$N:$N)</f>
        <v>40723</v>
      </c>
      <c r="G140" s="24"/>
      <c r="H140" s="34" t="s">
        <v>88</v>
      </c>
      <c r="I140" s="120"/>
      <c r="J140" s="122"/>
      <c r="K140" s="122"/>
    </row>
    <row r="141" spans="1:11" ht="18" customHeight="1" x14ac:dyDescent="0.25">
      <c r="A141" s="133" t="s">
        <v>163</v>
      </c>
      <c r="B141" s="6" t="s">
        <v>162</v>
      </c>
      <c r="C141" s="138" t="s">
        <v>161</v>
      </c>
      <c r="D141" s="138"/>
      <c r="E141" s="138"/>
      <c r="F141" s="24">
        <f>SUMIF('[1]TCE - ANEXO IV - Preencher'!$D:$D,'CONTÁBIL- FINANCEIRA '!A141,'[1]TCE - ANEXO IV - Preencher'!$N:$N)</f>
        <v>49462.53</v>
      </c>
      <c r="G141" s="24"/>
      <c r="H141" s="34" t="s">
        <v>88</v>
      </c>
      <c r="I141" s="120"/>
      <c r="J141" s="122"/>
      <c r="K141" s="122"/>
    </row>
    <row r="142" spans="1:11" ht="18" customHeight="1" x14ac:dyDescent="0.25">
      <c r="A142" s="133" t="s">
        <v>160</v>
      </c>
      <c r="B142" s="6" t="s">
        <v>148</v>
      </c>
      <c r="C142" s="136" t="s">
        <v>159</v>
      </c>
      <c r="D142" s="136"/>
      <c r="E142" s="136"/>
      <c r="F142" s="24">
        <f>SUMIF('[1]TCE - ANEXO IV - Preencher'!$D:$D,'CONTÁBIL- FINANCEIRA '!A142,'[1]TCE - ANEXO IV - Preencher'!$N:$N)</f>
        <v>15476</v>
      </c>
      <c r="G142" s="24"/>
      <c r="H142" s="34" t="s">
        <v>88</v>
      </c>
      <c r="I142" s="120"/>
      <c r="J142" s="122"/>
      <c r="K142" s="122"/>
    </row>
    <row r="143" spans="1:11" ht="18" customHeight="1" x14ac:dyDescent="0.25">
      <c r="A143" s="133" t="s">
        <v>158</v>
      </c>
      <c r="B143" s="6" t="s">
        <v>157</v>
      </c>
      <c r="C143" s="132" t="s">
        <v>156</v>
      </c>
      <c r="D143" s="132"/>
      <c r="E143" s="132"/>
      <c r="F143" s="131">
        <f>SUMIF('[1]TCE - ANEXO IV - Preencher'!$D:$D,'CONTÁBIL- FINANCEIRA '!A143,'[1]TCE - ANEXO IV - Preencher'!$N:$N)</f>
        <v>7230</v>
      </c>
      <c r="G143" s="131"/>
      <c r="H143" s="34" t="s">
        <v>88</v>
      </c>
      <c r="I143" s="120"/>
      <c r="J143" s="122"/>
      <c r="K143" s="122"/>
    </row>
    <row r="144" spans="1:11" ht="18" customHeight="1" x14ac:dyDescent="0.25">
      <c r="A144" s="133" t="s">
        <v>155</v>
      </c>
      <c r="B144" s="6" t="s">
        <v>154</v>
      </c>
      <c r="C144" s="132" t="s">
        <v>153</v>
      </c>
      <c r="D144" s="132"/>
      <c r="E144" s="132"/>
      <c r="F144" s="131">
        <f>SUMIF('[1]TCE - ANEXO IV - Preencher'!$D:$D,'CONTÁBIL- FINANCEIRA '!A144,'[1]TCE - ANEXO IV - Preencher'!$N:$N)</f>
        <v>520</v>
      </c>
      <c r="G144" s="131"/>
      <c r="H144" s="34" t="s">
        <v>88</v>
      </c>
      <c r="I144" s="120"/>
      <c r="J144" s="122"/>
      <c r="K144" s="122"/>
    </row>
    <row r="145" spans="1:11" ht="18" customHeight="1" x14ac:dyDescent="0.25">
      <c r="A145" s="133" t="s">
        <v>152</v>
      </c>
      <c r="B145" s="6" t="s">
        <v>151</v>
      </c>
      <c r="C145" s="136" t="s">
        <v>150</v>
      </c>
      <c r="D145" s="136"/>
      <c r="E145" s="136"/>
      <c r="F145" s="137">
        <f>SUMIF('[1]TCE - ANEXO IV - Preencher'!$D:$D,'CONTÁBIL- FINANCEIRA '!A145,'[1]TCE - ANEXO IV - Preencher'!$N:$N)</f>
        <v>0</v>
      </c>
      <c r="G145" s="137"/>
      <c r="H145" s="34" t="s">
        <v>88</v>
      </c>
      <c r="I145" s="120"/>
      <c r="J145" s="122"/>
      <c r="K145" s="122"/>
    </row>
    <row r="146" spans="1:11" ht="18" customHeight="1" x14ac:dyDescent="0.25">
      <c r="A146" s="133" t="s">
        <v>149</v>
      </c>
      <c r="B146" s="6" t="s">
        <v>148</v>
      </c>
      <c r="C146" s="136" t="s">
        <v>147</v>
      </c>
      <c r="D146" s="136"/>
      <c r="E146" s="136"/>
      <c r="F146" s="24">
        <f>SUMIF('[1]TCE - ANEXO IV - Preencher'!$D:$D,'CONTÁBIL- FINANCEIRA '!A146,'[1]TCE - ANEXO IV - Preencher'!$N:$N)</f>
        <v>6000</v>
      </c>
      <c r="G146" s="24"/>
      <c r="H146" s="34" t="s">
        <v>88</v>
      </c>
      <c r="I146" s="120"/>
      <c r="J146" s="122"/>
      <c r="K146" s="122"/>
    </row>
    <row r="147" spans="1:11" ht="18" customHeight="1" x14ac:dyDescent="0.2">
      <c r="C147" s="118" t="s">
        <v>146</v>
      </c>
      <c r="D147" s="118"/>
      <c r="E147" s="118"/>
      <c r="F147" s="22">
        <f>SUM(F148:G150)</f>
        <v>0</v>
      </c>
      <c r="G147" s="22"/>
      <c r="H147" s="34"/>
      <c r="I147" s="120"/>
      <c r="J147" s="122"/>
      <c r="K147" s="122"/>
    </row>
    <row r="148" spans="1:11" ht="18" customHeight="1" x14ac:dyDescent="0.2">
      <c r="A148" t="s">
        <v>145</v>
      </c>
      <c r="B148" s="6" t="s">
        <v>144</v>
      </c>
      <c r="C148" s="132" t="s">
        <v>143</v>
      </c>
      <c r="D148" s="132"/>
      <c r="E148" s="132"/>
      <c r="F148" s="131">
        <f>[1]RPA!K7</f>
        <v>0</v>
      </c>
      <c r="G148" s="131"/>
      <c r="H148" s="34" t="s">
        <v>136</v>
      </c>
      <c r="I148" s="120"/>
      <c r="J148" s="122"/>
      <c r="K148" s="122"/>
    </row>
    <row r="149" spans="1:11" ht="18" customHeight="1" x14ac:dyDescent="0.2">
      <c r="A149" t="s">
        <v>142</v>
      </c>
      <c r="B149" s="6" t="s">
        <v>141</v>
      </c>
      <c r="C149" s="132" t="s">
        <v>140</v>
      </c>
      <c r="D149" s="132"/>
      <c r="E149" s="132"/>
      <c r="F149" s="131">
        <f>[1]RPA!K8</f>
        <v>0</v>
      </c>
      <c r="G149" s="131"/>
      <c r="H149" s="34" t="s">
        <v>136</v>
      </c>
      <c r="I149" s="120"/>
      <c r="J149" s="122"/>
      <c r="K149" s="122"/>
    </row>
    <row r="150" spans="1:11" ht="18" customHeight="1" x14ac:dyDescent="0.2">
      <c r="A150" t="s">
        <v>139</v>
      </c>
      <c r="B150" s="6" t="s">
        <v>138</v>
      </c>
      <c r="C150" s="132" t="s">
        <v>137</v>
      </c>
      <c r="D150" s="132"/>
      <c r="E150" s="132"/>
      <c r="F150" s="131">
        <f>[1]RPA!K9</f>
        <v>0</v>
      </c>
      <c r="G150" s="131"/>
      <c r="H150" s="34" t="s">
        <v>136</v>
      </c>
      <c r="I150" s="120"/>
      <c r="J150" s="122"/>
      <c r="K150" s="122"/>
    </row>
    <row r="151" spans="1:11" ht="18" customHeight="1" x14ac:dyDescent="0.2">
      <c r="C151" s="118" t="s">
        <v>135</v>
      </c>
      <c r="D151" s="118"/>
      <c r="E151" s="118"/>
      <c r="F151" s="22">
        <f>F152+F159</f>
        <v>19200</v>
      </c>
      <c r="G151" s="22"/>
      <c r="H151" s="121"/>
      <c r="I151" s="120"/>
      <c r="J151" s="122"/>
      <c r="K151" s="122"/>
    </row>
    <row r="152" spans="1:11" ht="18" customHeight="1" x14ac:dyDescent="0.2">
      <c r="C152" s="118" t="s">
        <v>134</v>
      </c>
      <c r="D152" s="118"/>
      <c r="E152" s="118"/>
      <c r="F152" s="22">
        <f>F153+F157+F158</f>
        <v>0</v>
      </c>
      <c r="G152" s="22"/>
      <c r="H152" s="121"/>
      <c r="I152" s="120"/>
      <c r="J152" s="122"/>
      <c r="K152" s="122"/>
    </row>
    <row r="153" spans="1:11" ht="18" customHeight="1" x14ac:dyDescent="0.2">
      <c r="C153" s="135" t="s">
        <v>133</v>
      </c>
      <c r="D153" s="135"/>
      <c r="E153" s="135"/>
      <c r="F153" s="134">
        <f>SUM(F154:G156)</f>
        <v>0</v>
      </c>
      <c r="G153" s="134"/>
      <c r="H153" s="121"/>
      <c r="I153" s="120"/>
      <c r="J153" s="122"/>
      <c r="K153" s="122"/>
    </row>
    <row r="154" spans="1:11" ht="18" customHeight="1" x14ac:dyDescent="0.2">
      <c r="A154" t="s">
        <v>132</v>
      </c>
      <c r="B154" s="6" t="s">
        <v>127</v>
      </c>
      <c r="C154" s="132" t="s">
        <v>131</v>
      </c>
      <c r="D154" s="132"/>
      <c r="E154" s="132"/>
      <c r="F154" s="131">
        <f>SUMIF('[1]TCE - ANEXO IV - Preencher'!$D:$D,'CONTÁBIL- FINANCEIRA '!A154,'[1]TCE - ANEXO IV - Preencher'!$N:$N)</f>
        <v>0</v>
      </c>
      <c r="G154" s="131"/>
      <c r="H154" s="34" t="s">
        <v>88</v>
      </c>
      <c r="I154" s="120"/>
      <c r="J154" s="122"/>
      <c r="K154" s="122"/>
    </row>
    <row r="155" spans="1:11" ht="18" customHeight="1" x14ac:dyDescent="0.2">
      <c r="A155" t="s">
        <v>130</v>
      </c>
      <c r="B155" s="6" t="s">
        <v>127</v>
      </c>
      <c r="C155" s="132" t="s">
        <v>129</v>
      </c>
      <c r="D155" s="132"/>
      <c r="E155" s="132"/>
      <c r="F155" s="131">
        <f>SUMIF('[1]TCE - ANEXO IV - Preencher'!$D:$D,'CONTÁBIL- FINANCEIRA '!A155,'[1]TCE - ANEXO IV - Preencher'!$N:$N)</f>
        <v>0</v>
      </c>
      <c r="G155" s="131"/>
      <c r="H155" s="34" t="s">
        <v>88</v>
      </c>
      <c r="I155" s="120"/>
      <c r="J155" s="122"/>
      <c r="K155" s="122"/>
    </row>
    <row r="156" spans="1:11" ht="18" customHeight="1" x14ac:dyDescent="0.2">
      <c r="A156" t="s">
        <v>128</v>
      </c>
      <c r="B156" s="6" t="s">
        <v>127</v>
      </c>
      <c r="C156" s="132" t="s">
        <v>126</v>
      </c>
      <c r="D156" s="132"/>
      <c r="E156" s="132"/>
      <c r="F156" s="131">
        <f>SUMIF('[1]TCE - ANEXO IV - Preencher'!$D:$D,'CONTÁBIL- FINANCEIRA '!A156,'[1]TCE - ANEXO IV - Preencher'!$N:$N)</f>
        <v>0</v>
      </c>
      <c r="G156" s="131"/>
      <c r="H156" s="34" t="s">
        <v>88</v>
      </c>
      <c r="I156" s="120"/>
      <c r="J156" s="122"/>
      <c r="K156" s="122"/>
    </row>
    <row r="157" spans="1:11" ht="18" customHeight="1" x14ac:dyDescent="0.2">
      <c r="A157" t="s">
        <v>125</v>
      </c>
      <c r="B157" s="6" t="s">
        <v>124</v>
      </c>
      <c r="C157" s="132" t="s">
        <v>123</v>
      </c>
      <c r="D157" s="132"/>
      <c r="E157" s="132"/>
      <c r="F157" s="131">
        <f>SUMIF('[1]TCE - ANEXO IV - Preencher'!$D:$D,'CONTÁBIL- FINANCEIRA '!A157,'[1]TCE - ANEXO IV - Preencher'!$N:$N)</f>
        <v>0</v>
      </c>
      <c r="G157" s="131"/>
      <c r="H157" s="34" t="s">
        <v>88</v>
      </c>
      <c r="I157" s="120"/>
      <c r="J157" s="122"/>
      <c r="K157" s="122"/>
    </row>
    <row r="158" spans="1:11" ht="18" customHeight="1" x14ac:dyDescent="0.2">
      <c r="A158" t="s">
        <v>122</v>
      </c>
      <c r="B158" s="6" t="s">
        <v>121</v>
      </c>
      <c r="C158" s="132" t="s">
        <v>120</v>
      </c>
      <c r="D158" s="132"/>
      <c r="E158" s="132"/>
      <c r="F158" s="131">
        <f>SUMIF('[1]TCE - ANEXO IV - Preencher'!$D:$D,'CONTÁBIL- FINANCEIRA '!A158,'[1]TCE - ANEXO IV - Preencher'!$N:$N)</f>
        <v>0</v>
      </c>
      <c r="G158" s="131"/>
      <c r="H158" s="34" t="s">
        <v>88</v>
      </c>
      <c r="I158" s="120"/>
      <c r="J158" s="122"/>
      <c r="K158" s="122"/>
    </row>
    <row r="159" spans="1:11" ht="18" customHeight="1" x14ac:dyDescent="0.2">
      <c r="C159" s="118" t="s">
        <v>119</v>
      </c>
      <c r="D159" s="118"/>
      <c r="E159" s="118"/>
      <c r="F159" s="22">
        <f>F160+F165+F166+F167</f>
        <v>19200</v>
      </c>
      <c r="G159" s="22"/>
      <c r="H159" s="121"/>
      <c r="I159" s="120"/>
      <c r="J159" s="122"/>
      <c r="K159" s="122"/>
    </row>
    <row r="160" spans="1:11" ht="18" customHeight="1" x14ac:dyDescent="0.2">
      <c r="C160" s="135" t="s">
        <v>118</v>
      </c>
      <c r="D160" s="135"/>
      <c r="E160" s="135"/>
      <c r="F160" s="134">
        <f>SUM(F161:G164)</f>
        <v>19200</v>
      </c>
      <c r="G160" s="134"/>
      <c r="H160" s="121"/>
      <c r="I160" s="120"/>
      <c r="J160" s="122"/>
      <c r="K160" s="122"/>
    </row>
    <row r="161" spans="1:11" ht="18" customHeight="1" x14ac:dyDescent="0.25">
      <c r="A161" s="133" t="s">
        <v>117</v>
      </c>
      <c r="B161" s="6" t="s">
        <v>110</v>
      </c>
      <c r="C161" s="132" t="s">
        <v>116</v>
      </c>
      <c r="D161" s="132"/>
      <c r="E161" s="132"/>
      <c r="F161" s="131">
        <f>SUMIF('[1]TCE - ANEXO IV - Preencher'!$D:$D,'CONTÁBIL- FINANCEIRA '!A161,'[1]TCE - ANEXO IV - Preencher'!$N:$N)</f>
        <v>0</v>
      </c>
      <c r="G161" s="131"/>
      <c r="H161" s="34" t="s">
        <v>88</v>
      </c>
      <c r="I161" s="120"/>
      <c r="J161" s="122"/>
      <c r="K161" s="122"/>
    </row>
    <row r="162" spans="1:11" ht="18" customHeight="1" x14ac:dyDescent="0.25">
      <c r="A162" s="133" t="s">
        <v>115</v>
      </c>
      <c r="B162" s="6" t="s">
        <v>110</v>
      </c>
      <c r="C162" s="132" t="s">
        <v>114</v>
      </c>
      <c r="D162" s="132"/>
      <c r="E162" s="132"/>
      <c r="F162" s="131">
        <f>SUMIF('[1]TCE - ANEXO IV - Preencher'!$D:$D,'CONTÁBIL- FINANCEIRA '!A162,'[1]TCE - ANEXO IV - Preencher'!$N:$N)</f>
        <v>0</v>
      </c>
      <c r="G162" s="131"/>
      <c r="H162" s="34" t="s">
        <v>88</v>
      </c>
      <c r="I162" s="120"/>
      <c r="J162" s="122"/>
      <c r="K162" s="122"/>
    </row>
    <row r="163" spans="1:11" ht="18" customHeight="1" x14ac:dyDescent="0.25">
      <c r="A163" s="133" t="s">
        <v>113</v>
      </c>
      <c r="B163" s="6" t="s">
        <v>110</v>
      </c>
      <c r="C163" s="132" t="s">
        <v>112</v>
      </c>
      <c r="D163" s="132"/>
      <c r="E163" s="132"/>
      <c r="F163" s="131">
        <f>SUMIF('[1]TCE - ANEXO IV - Preencher'!$D:$D,'CONTÁBIL- FINANCEIRA '!A163,'[1]TCE - ANEXO IV - Preencher'!$N:$N)</f>
        <v>19200</v>
      </c>
      <c r="G163" s="131"/>
      <c r="H163" s="34" t="s">
        <v>88</v>
      </c>
      <c r="I163" s="120"/>
      <c r="J163" s="122"/>
      <c r="K163" s="122"/>
    </row>
    <row r="164" spans="1:11" ht="18" customHeight="1" x14ac:dyDescent="0.25">
      <c r="A164" s="133" t="s">
        <v>111</v>
      </c>
      <c r="B164" s="6" t="s">
        <v>110</v>
      </c>
      <c r="C164" s="132" t="s">
        <v>109</v>
      </c>
      <c r="D164" s="132"/>
      <c r="E164" s="132"/>
      <c r="F164" s="131">
        <f>SUMIF('[1]TCE - ANEXO IV - Preencher'!$D:$D,'CONTÁBIL- FINANCEIRA '!A164,'[1]TCE - ANEXO IV - Preencher'!$N:$N)</f>
        <v>0</v>
      </c>
      <c r="G164" s="131"/>
      <c r="H164" s="34" t="s">
        <v>88</v>
      </c>
      <c r="I164" s="120"/>
      <c r="J164" s="122"/>
      <c r="K164" s="122"/>
    </row>
    <row r="165" spans="1:11" ht="18" customHeight="1" x14ac:dyDescent="0.25">
      <c r="A165" s="133" t="s">
        <v>108</v>
      </c>
      <c r="B165" s="6" t="s">
        <v>107</v>
      </c>
      <c r="C165" s="132" t="s">
        <v>106</v>
      </c>
      <c r="D165" s="132"/>
      <c r="E165" s="132"/>
      <c r="F165" s="131">
        <f>SUMIF('[1]TCE - ANEXO IV - Preencher'!$D:$D,'CONTÁBIL- FINANCEIRA '!A165,'[1]TCE - ANEXO IV - Preencher'!$N:$N)</f>
        <v>0</v>
      </c>
      <c r="G165" s="131"/>
      <c r="H165" s="34" t="s">
        <v>88</v>
      </c>
      <c r="I165" s="120"/>
      <c r="J165" s="122"/>
      <c r="K165" s="122"/>
    </row>
    <row r="166" spans="1:11" ht="18" customHeight="1" x14ac:dyDescent="0.25">
      <c r="A166" s="133" t="s">
        <v>105</v>
      </c>
      <c r="B166" s="6" t="s">
        <v>104</v>
      </c>
      <c r="C166" s="132" t="s">
        <v>103</v>
      </c>
      <c r="D166" s="132"/>
      <c r="E166" s="132"/>
      <c r="F166" s="131">
        <f>SUMIF('[1]TCE - ANEXO IV - Preencher'!$D:$D,'CONTÁBIL- FINANCEIRA '!A166,'[1]TCE - ANEXO IV - Preencher'!$N:$N)</f>
        <v>0</v>
      </c>
      <c r="G166" s="131"/>
      <c r="H166" s="34" t="s">
        <v>88</v>
      </c>
      <c r="I166" s="120"/>
      <c r="J166" s="122"/>
      <c r="K166" s="122"/>
    </row>
    <row r="167" spans="1:11" ht="18" customHeight="1" x14ac:dyDescent="0.25">
      <c r="A167" s="133" t="s">
        <v>102</v>
      </c>
      <c r="B167" s="6" t="s">
        <v>101</v>
      </c>
      <c r="C167" s="132" t="s">
        <v>100</v>
      </c>
      <c r="D167" s="132"/>
      <c r="E167" s="132"/>
      <c r="F167" s="131">
        <f>SUMIF('[1]TCE - ANEXO IV - Preencher'!$D:$D,'CONTÁBIL- FINANCEIRA '!A167,'[1]TCE - ANEXO IV - Preencher'!$N:$N)</f>
        <v>0</v>
      </c>
      <c r="G167" s="131"/>
      <c r="H167" s="34" t="s">
        <v>88</v>
      </c>
      <c r="I167" s="120"/>
      <c r="J167" s="122"/>
      <c r="K167" s="122"/>
    </row>
    <row r="168" spans="1:11" ht="18" customHeight="1" x14ac:dyDescent="0.2">
      <c r="C168" s="118" t="s">
        <v>99</v>
      </c>
      <c r="D168" s="118"/>
      <c r="E168" s="118"/>
      <c r="F168" s="22">
        <f>SUM(F169:G172)</f>
        <v>0</v>
      </c>
      <c r="G168" s="22"/>
      <c r="H168" s="121"/>
      <c r="I168" s="120"/>
      <c r="J168" s="122"/>
      <c r="K168" s="122"/>
    </row>
    <row r="169" spans="1:11" ht="18" customHeight="1" x14ac:dyDescent="0.2">
      <c r="A169" t="s">
        <v>98</v>
      </c>
      <c r="B169" s="6">
        <v>6</v>
      </c>
      <c r="C169" s="36" t="s">
        <v>97</v>
      </c>
      <c r="D169" s="36"/>
      <c r="E169" s="36"/>
      <c r="F169" s="24">
        <f>SUMIF('[1]TCE - ANEXO IV - Preencher'!$D:$D,'CONTÁBIL- FINANCEIRA '!A169,'[1]TCE - ANEXO IV - Preencher'!$N:$N)</f>
        <v>0</v>
      </c>
      <c r="G169" s="24"/>
      <c r="H169" s="34" t="s">
        <v>88</v>
      </c>
    </row>
    <row r="170" spans="1:11" ht="18" customHeight="1" x14ac:dyDescent="0.2">
      <c r="A170" t="s">
        <v>96</v>
      </c>
      <c r="B170" s="6">
        <v>6</v>
      </c>
      <c r="C170" s="36" t="s">
        <v>95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 t="s">
        <v>88</v>
      </c>
    </row>
    <row r="171" spans="1:11" ht="18.75" x14ac:dyDescent="0.2">
      <c r="A171" t="s">
        <v>94</v>
      </c>
      <c r="B171" s="6">
        <v>7</v>
      </c>
      <c r="C171" s="36" t="s">
        <v>93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 t="s">
        <v>88</v>
      </c>
    </row>
    <row r="172" spans="1:11" ht="18.75" x14ac:dyDescent="0.2">
      <c r="A172" t="s">
        <v>92</v>
      </c>
      <c r="B172" s="6">
        <v>6</v>
      </c>
      <c r="C172" s="36" t="s">
        <v>91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 t="s">
        <v>88</v>
      </c>
    </row>
    <row r="173" spans="1:11" ht="18.75" x14ac:dyDescent="0.2">
      <c r="C173" s="118" t="s">
        <v>90</v>
      </c>
      <c r="D173" s="118"/>
      <c r="E173" s="118"/>
      <c r="F173" s="22">
        <f>F271</f>
        <v>0</v>
      </c>
      <c r="G173" s="22"/>
      <c r="H173" s="34"/>
      <c r="I173" s="123"/>
    </row>
    <row r="174" spans="1:11" ht="18.75" x14ac:dyDescent="0.2">
      <c r="A174" t="s">
        <v>13</v>
      </c>
      <c r="C174" s="118" t="s">
        <v>13</v>
      </c>
      <c r="D174" s="118"/>
      <c r="E174" s="118"/>
      <c r="F174" s="22">
        <f>F283</f>
        <v>0</v>
      </c>
      <c r="G174" s="22"/>
      <c r="H174" s="34"/>
    </row>
    <row r="175" spans="1:11" ht="18.75" x14ac:dyDescent="0.2">
      <c r="A175" t="s">
        <v>89</v>
      </c>
      <c r="C175" s="118" t="s">
        <v>89</v>
      </c>
      <c r="D175" s="118"/>
      <c r="E175" s="118"/>
      <c r="F175" s="22">
        <f>'[1]TCE - ANEXO IV - Preencher'!Q95</f>
        <v>306895.79000000004</v>
      </c>
      <c r="G175" s="22"/>
      <c r="H175" s="34" t="s">
        <v>88</v>
      </c>
      <c r="I175" s="120"/>
      <c r="J175" s="122"/>
      <c r="K175" s="122"/>
    </row>
    <row r="176" spans="1:11" ht="18.75" x14ac:dyDescent="0.2">
      <c r="C176" s="126" t="s">
        <v>87</v>
      </c>
      <c r="D176" s="126"/>
      <c r="E176" s="126"/>
      <c r="F176" s="125">
        <f>F28+F52+F61+F78+F97+F113+F151+F168+F173+F174+F175</f>
        <v>2854934.3340666671</v>
      </c>
      <c r="G176" s="125"/>
      <c r="H176" s="130"/>
      <c r="I176" s="120"/>
      <c r="J176" s="122"/>
      <c r="K176" s="122"/>
    </row>
    <row r="177" spans="3:11" ht="18.75" x14ac:dyDescent="0.2">
      <c r="C177" s="126" t="s">
        <v>86</v>
      </c>
      <c r="D177" s="126"/>
      <c r="E177" s="126"/>
      <c r="F177" s="125">
        <f>F25-F176</f>
        <v>637179.93593333289</v>
      </c>
      <c r="G177" s="125"/>
      <c r="H177" s="121"/>
      <c r="I177" s="129"/>
      <c r="J177" s="122"/>
      <c r="K177" s="122"/>
    </row>
    <row r="178" spans="3:11" ht="18.75" x14ac:dyDescent="0.2">
      <c r="C178" s="118" t="s">
        <v>85</v>
      </c>
      <c r="D178" s="118"/>
      <c r="E178" s="118"/>
      <c r="F178" s="22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425/20",$G$6="SIM"),(8.333+11.111+1.56+4+$F$183)*$F$29/100))))))))-F38</f>
        <v>228699.73470000006</v>
      </c>
      <c r="G178" s="22"/>
      <c r="H178" s="127"/>
      <c r="I178" s="128"/>
      <c r="J178" s="122"/>
      <c r="K178" s="122"/>
    </row>
    <row r="179" spans="3:11" ht="18.75" x14ac:dyDescent="0.2">
      <c r="C179" s="126" t="s">
        <v>84</v>
      </c>
      <c r="D179" s="126"/>
      <c r="E179" s="126"/>
      <c r="F179" s="125">
        <f>F176+F178</f>
        <v>3083634.068766667</v>
      </c>
      <c r="G179" s="125"/>
      <c r="H179" s="127"/>
      <c r="I179" s="123"/>
      <c r="J179" s="122"/>
      <c r="K179" s="122"/>
    </row>
    <row r="180" spans="3:11" ht="18.75" x14ac:dyDescent="0.2">
      <c r="C180" s="126" t="s">
        <v>83</v>
      </c>
      <c r="D180" s="126"/>
      <c r="E180" s="126"/>
      <c r="F180" s="125">
        <f>F177-F178</f>
        <v>408480.20123333286</v>
      </c>
      <c r="G180" s="125"/>
      <c r="H180" s="124"/>
      <c r="I180" s="123"/>
      <c r="J180" s="122"/>
      <c r="K180" s="122"/>
    </row>
    <row r="181" spans="3:11" ht="18.75" x14ac:dyDescent="0.2">
      <c r="C181" s="119" t="s">
        <v>82</v>
      </c>
      <c r="D181" s="119"/>
      <c r="E181" s="119"/>
      <c r="F181" s="65">
        <v>0</v>
      </c>
      <c r="G181" s="65"/>
      <c r="H181" s="121"/>
      <c r="I181" s="120"/>
      <c r="J181" s="120"/>
      <c r="K181" s="120"/>
    </row>
    <row r="182" spans="3:11" ht="18" customHeight="1" x14ac:dyDescent="0.2">
      <c r="C182" s="119" t="s">
        <v>81</v>
      </c>
      <c r="D182" s="119"/>
      <c r="E182" s="119"/>
      <c r="F182" s="65">
        <v>0</v>
      </c>
      <c r="G182" s="65"/>
    </row>
    <row r="183" spans="3:11" ht="18.75" x14ac:dyDescent="0.2">
      <c r="C183" s="118" t="s">
        <v>80</v>
      </c>
      <c r="D183" s="118"/>
      <c r="E183" s="118"/>
      <c r="F183" s="117">
        <f>[1]Turnover!C16</f>
        <v>30.284552845528456</v>
      </c>
      <c r="G183" s="117"/>
      <c r="H183" s="34" t="s">
        <v>79</v>
      </c>
    </row>
    <row r="184" spans="3:11" ht="31.5" customHeight="1" x14ac:dyDescent="0.2">
      <c r="C184" s="116" t="s">
        <v>78</v>
      </c>
      <c r="D184" s="116"/>
      <c r="E184" s="116"/>
      <c r="F184" s="116"/>
      <c r="G184" s="116"/>
      <c r="H184" s="99"/>
      <c r="I184" s="98"/>
      <c r="J184" s="98"/>
      <c r="K184" s="98"/>
    </row>
    <row r="185" spans="3:11" ht="30" customHeight="1" x14ac:dyDescent="0.2">
      <c r="C185" s="17"/>
      <c r="G185" s="94"/>
      <c r="H185" s="99"/>
      <c r="I185" s="98"/>
      <c r="J185" s="98"/>
      <c r="K185" s="98"/>
    </row>
    <row r="186" spans="3:11" ht="18" customHeight="1" x14ac:dyDescent="0.2">
      <c r="D186" s="115" t="s">
        <v>5</v>
      </c>
      <c r="E186" s="14" t="s">
        <v>6</v>
      </c>
      <c r="F186" s="13" t="s">
        <v>5</v>
      </c>
      <c r="G186" s="13"/>
      <c r="H186" s="99"/>
      <c r="I186" s="98"/>
      <c r="J186" s="98"/>
      <c r="K186" s="98"/>
    </row>
    <row r="187" spans="3:11" ht="15" customHeight="1" x14ac:dyDescent="0.2">
      <c r="C187" s="12"/>
      <c r="D187" s="114" t="s">
        <v>77</v>
      </c>
      <c r="E187" s="10" t="s">
        <v>3</v>
      </c>
      <c r="F187" s="9" t="s">
        <v>2</v>
      </c>
      <c r="G187" s="8"/>
      <c r="H187" s="99"/>
      <c r="I187" s="98"/>
      <c r="J187" s="98"/>
      <c r="K187" s="98"/>
    </row>
    <row r="188" spans="3:11" ht="15.75" x14ac:dyDescent="0.2">
      <c r="C188" s="109"/>
      <c r="D188" s="113" t="str">
        <f>D1</f>
        <v>SECRETARIA EXECUTIVA DE ATENÇÃO À SAÚDE</v>
      </c>
      <c r="E188" s="113"/>
      <c r="F188" s="112" t="str">
        <f>F1</f>
        <v>Janeiro/2020 - Versão 4.0</v>
      </c>
      <c r="G188" s="112"/>
      <c r="H188" s="99"/>
      <c r="I188" s="98"/>
      <c r="J188" s="98"/>
      <c r="K188" s="98"/>
    </row>
    <row r="189" spans="3:11" ht="15.75" x14ac:dyDescent="0.2">
      <c r="C189" s="109"/>
      <c r="D189" s="111" t="str">
        <f>D2</f>
        <v>DIRETORIA GERAL DE MODERNIZAÇÃO E MONITORAMENTO DA ASSISTÊNCIA À SAÚDE</v>
      </c>
      <c r="E189" s="111"/>
      <c r="F189" s="110" t="str">
        <f>F2</f>
        <v>MÊS/ANO COMPETÊNCIA</v>
      </c>
      <c r="G189" s="110" t="str">
        <f>G2</f>
        <v>ANO CONTRATO</v>
      </c>
      <c r="H189" s="99"/>
      <c r="I189" s="98"/>
      <c r="J189" s="98"/>
      <c r="K189" s="98"/>
    </row>
    <row r="190" spans="3:11" ht="15.75" x14ac:dyDescent="0.2">
      <c r="C190" s="109"/>
      <c r="D190" s="111" t="str">
        <f>D3</f>
        <v>SECRETARIA  DE ADMINISTRAÇÃO E FINANÇAS</v>
      </c>
      <c r="E190" s="111"/>
      <c r="F190" s="110"/>
      <c r="G190" s="110"/>
      <c r="H190" s="99"/>
      <c r="I190" s="98"/>
      <c r="J190" s="98"/>
      <c r="K190" s="98"/>
    </row>
    <row r="191" spans="3:11" ht="21.75" customHeight="1" x14ac:dyDescent="0.2">
      <c r="C191" s="109"/>
      <c r="D191" s="108" t="str">
        <f>D4</f>
        <v>GERÊNCIA GERAL DE ADMINISTRAÇÃO, FINANÇAS, CONVÊNIOS E CONTRATOS</v>
      </c>
      <c r="E191" s="108"/>
      <c r="F191" s="105" t="str">
        <f>$F$4</f>
        <v>MARÇO 2021</v>
      </c>
      <c r="G191" s="104">
        <f>IF(G4=0,"",G4)</f>
        <v>1</v>
      </c>
      <c r="H191" s="99"/>
      <c r="I191" s="98"/>
      <c r="J191" s="98"/>
      <c r="K191" s="98"/>
    </row>
    <row r="192" spans="3:11" ht="15.75" x14ac:dyDescent="0.2">
      <c r="C192" s="107"/>
      <c r="D192" s="106" t="s">
        <v>76</v>
      </c>
      <c r="E192" s="106"/>
      <c r="F192" s="105"/>
      <c r="G192" s="104"/>
      <c r="H192" s="99"/>
      <c r="I192" s="98"/>
      <c r="J192" s="98"/>
      <c r="K192" s="98"/>
    </row>
    <row r="193" spans="3:11" ht="15.75" customHeight="1" x14ac:dyDescent="0.2">
      <c r="C193" s="103" t="s">
        <v>75</v>
      </c>
      <c r="D193" s="103"/>
      <c r="E193" s="102" t="s">
        <v>74</v>
      </c>
      <c r="F193" s="102"/>
      <c r="G193" s="102"/>
      <c r="H193" s="99"/>
      <c r="I193" s="98"/>
      <c r="J193" s="98"/>
      <c r="K193" s="98"/>
    </row>
    <row r="194" spans="3:11" ht="18" customHeight="1" x14ac:dyDescent="0.2">
      <c r="C194" s="101" t="str">
        <f>IF(C7=0,"",C7)</f>
        <v>HOSPITAL EDUARDO CAMPOS</v>
      </c>
      <c r="D194" s="101"/>
      <c r="E194" s="100" t="str">
        <f>IF(E7=0,"",E7)</f>
        <v>FERNANDO FIGUEIRA</v>
      </c>
      <c r="F194" s="100"/>
      <c r="G194" s="100"/>
      <c r="H194" s="99"/>
      <c r="I194" s="98"/>
      <c r="J194" s="98"/>
      <c r="K194" s="98"/>
    </row>
    <row r="195" spans="3:11" ht="18" customHeight="1" x14ac:dyDescent="0.2">
      <c r="C195" s="97" t="s">
        <v>73</v>
      </c>
      <c r="G195" s="94"/>
    </row>
    <row r="196" spans="3:11" ht="18" customHeight="1" x14ac:dyDescent="0.2">
      <c r="D196" s="96"/>
      <c r="E196" s="96"/>
      <c r="G196" s="94"/>
    </row>
    <row r="197" spans="3:11" ht="18" customHeight="1" x14ac:dyDescent="0.2">
      <c r="C197" s="95" t="s">
        <v>72</v>
      </c>
      <c r="G197" s="94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6" t="s">
        <v>31</v>
      </c>
      <c r="D199" s="66"/>
      <c r="E199" s="66"/>
      <c r="F199" s="65">
        <v>0</v>
      </c>
      <c r="G199" s="65"/>
      <c r="H199" s="34" t="s">
        <v>23</v>
      </c>
    </row>
    <row r="200" spans="3:11" ht="18.75" x14ac:dyDescent="0.2">
      <c r="C200" s="66" t="s">
        <v>70</v>
      </c>
      <c r="D200" s="66"/>
      <c r="E200" s="66"/>
      <c r="F200" s="65">
        <v>0</v>
      </c>
      <c r="G200" s="65"/>
    </row>
    <row r="201" spans="3:11" ht="18" customHeight="1" x14ac:dyDescent="0.2">
      <c r="C201" s="66" t="s">
        <v>68</v>
      </c>
      <c r="D201" s="66"/>
      <c r="E201" s="66"/>
      <c r="F201" s="65"/>
      <c r="G201" s="65"/>
    </row>
    <row r="202" spans="3:11" ht="18" customHeight="1" x14ac:dyDescent="0.2">
      <c r="C202" s="23" t="s">
        <v>67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4"/>
      <c r="D203" s="43"/>
      <c r="E203" s="43"/>
      <c r="F203" s="42"/>
      <c r="G203" s="62"/>
    </row>
    <row r="204" spans="3:11" ht="18" customHeight="1" x14ac:dyDescent="0.2">
      <c r="C204" s="30" t="s">
        <v>71</v>
      </c>
      <c r="D204" s="43"/>
      <c r="E204" s="43"/>
      <c r="F204" s="42"/>
      <c r="G204" s="62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6" t="s">
        <v>31</v>
      </c>
      <c r="D206" s="66"/>
      <c r="E206" s="66"/>
      <c r="F206" s="65">
        <f>1+1+1</f>
        <v>3</v>
      </c>
      <c r="G206" s="65"/>
      <c r="H206" s="34" t="s">
        <v>23</v>
      </c>
    </row>
    <row r="207" spans="3:11" ht="18.75" x14ac:dyDescent="0.2">
      <c r="C207" s="66" t="s">
        <v>70</v>
      </c>
      <c r="D207" s="66"/>
      <c r="E207" s="66"/>
      <c r="F207" s="24">
        <f>'[1]RELAÇÃO DESPESA PAGA'!$N$2</f>
        <v>8678391.8799999934</v>
      </c>
      <c r="G207" s="24"/>
      <c r="H207" s="34" t="s">
        <v>69</v>
      </c>
    </row>
    <row r="208" spans="3:11" ht="18.75" x14ac:dyDescent="0.2">
      <c r="C208" s="66" t="s">
        <v>68</v>
      </c>
      <c r="D208" s="66"/>
      <c r="E208" s="66"/>
      <c r="F208" s="65">
        <f>94663.37+41116.94+40456.74+4016.32+1+3487022.83+529356.04+92493.25+33.15+198211.69+7141.27+1+1+234614.88+11.05+25047.3+60350.74+14596.85+1+1000525.6+1+142571.27+216870.76+201089.19+97964.75+47560.4+29867.9+31649.7+13329.12+2076.58+43528.04+232707.66+11083.21+197447.25+1+295.99+397065.41+1+94.45+2+361019.71+11545.51+396432.23+655.33+218032.5+1+1+94.45+1+181.53+4535.7+25693+165330</f>
        <v>8678391.6599999983</v>
      </c>
      <c r="G208" s="65"/>
    </row>
    <row r="209" spans="1:256" ht="16.5" customHeight="1" x14ac:dyDescent="0.2">
      <c r="C209" s="23" t="s">
        <v>67</v>
      </c>
      <c r="D209" s="23"/>
      <c r="E209" s="23"/>
      <c r="F209" s="22">
        <f>F206-F207+F208</f>
        <v>2.7800000049173832</v>
      </c>
      <c r="G209" s="22"/>
    </row>
    <row r="210" spans="1:256" ht="18" customHeight="1" x14ac:dyDescent="0.2">
      <c r="C210" s="44"/>
      <c r="D210" s="43"/>
      <c r="E210" s="43"/>
      <c r="F210" s="42"/>
      <c r="G210" s="62"/>
    </row>
    <row r="211" spans="1:256" ht="18" customHeight="1" x14ac:dyDescent="0.2">
      <c r="C211" s="93"/>
      <c r="D211" s="92"/>
      <c r="E211" s="92"/>
      <c r="F211" s="84"/>
      <c r="G211" s="83"/>
      <c r="H211" s="68"/>
      <c r="I211" s="67"/>
      <c r="J211" s="67"/>
      <c r="K211" s="67"/>
    </row>
    <row r="212" spans="1:256" ht="18" customHeight="1" x14ac:dyDescent="0.2">
      <c r="C212" s="30" t="s">
        <v>66</v>
      </c>
      <c r="D212" s="43"/>
      <c r="E212" s="43"/>
      <c r="F212" s="42"/>
      <c r="G212" s="62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6" t="s">
        <v>31</v>
      </c>
      <c r="D214" s="66"/>
      <c r="E214" s="66"/>
      <c r="F214" s="91">
        <f>1340762.69+372926.5+595853+253386.27+4811.31</f>
        <v>2567739.77</v>
      </c>
      <c r="G214" s="90"/>
      <c r="H214" s="34" t="s">
        <v>23</v>
      </c>
    </row>
    <row r="215" spans="1:256" ht="18" customHeight="1" x14ac:dyDescent="0.2">
      <c r="C215" s="66" t="s">
        <v>65</v>
      </c>
      <c r="D215" s="66"/>
      <c r="E215" s="66"/>
      <c r="F215" s="65">
        <f>94663.37+41116.94+40456.74+4016.32+529356.04+198211.69+234614.88+11.05+25047.3+60350.74+14596.85+1000525.6+142571.27+216870.76+201089.19+97964.75+47560.4+29867.9+31649.7+13329.12+43528.04+232707.66+197447.25+295.99+94.45+361019.71+11545.51+396432.23+655.33+94.45+181.53+4535.7+25693+165330</f>
        <v>4463431.4600000009</v>
      </c>
      <c r="G215" s="65"/>
    </row>
    <row r="216" spans="1:256" ht="18.75" x14ac:dyDescent="0.2">
      <c r="C216" s="66" t="s">
        <v>64</v>
      </c>
      <c r="D216" s="66"/>
      <c r="E216" s="66"/>
      <c r="F216" s="24">
        <f>'[1]RELAÇÃO DESPESA PAGA'!$R$17</f>
        <v>4793411.26</v>
      </c>
      <c r="G216" s="24"/>
    </row>
    <row r="217" spans="1:256" ht="18.75" x14ac:dyDescent="0.2">
      <c r="C217" s="66" t="s">
        <v>63</v>
      </c>
      <c r="D217" s="66"/>
      <c r="E217" s="66"/>
      <c r="F217" s="24">
        <f>F18+F19</f>
        <v>5091.4400000000005</v>
      </c>
      <c r="G217" s="24"/>
    </row>
    <row r="218" spans="1:256" ht="18.75" x14ac:dyDescent="0.2">
      <c r="C218" s="66" t="s">
        <v>62</v>
      </c>
      <c r="D218" s="66"/>
      <c r="E218" s="66"/>
      <c r="F218" s="73"/>
      <c r="G218" s="73"/>
    </row>
    <row r="219" spans="1:256" ht="18" customHeight="1" x14ac:dyDescent="0.2">
      <c r="C219" s="23" t="s">
        <v>61</v>
      </c>
      <c r="D219" s="23"/>
      <c r="E219" s="23"/>
      <c r="F219" s="22">
        <f>F214-F215+F216+F217-F218</f>
        <v>2902811.0099999988</v>
      </c>
      <c r="G219" s="22"/>
      <c r="H219" s="82"/>
    </row>
    <row r="220" spans="1:256" ht="18" customHeight="1" x14ac:dyDescent="0.2">
      <c r="C220" s="89"/>
      <c r="D220" s="43"/>
      <c r="E220" s="43"/>
      <c r="F220" s="42"/>
      <c r="G220" s="62"/>
    </row>
    <row r="221" spans="1:256" ht="18" customHeight="1" x14ac:dyDescent="0.2">
      <c r="C221" s="27" t="s">
        <v>60</v>
      </c>
      <c r="D221" s="27"/>
      <c r="E221" s="27"/>
      <c r="F221" s="22">
        <f>F219+F209+F202</f>
        <v>2902813.7900000038</v>
      </c>
      <c r="G221" s="22"/>
      <c r="H221" s="88"/>
      <c r="I221" s="87"/>
    </row>
    <row r="222" spans="1:256" s="67" customFormat="1" ht="18" customHeight="1" x14ac:dyDescent="0.2">
      <c r="A222"/>
      <c r="B222" s="6"/>
      <c r="C222" s="86"/>
      <c r="D222" s="85"/>
      <c r="E222" s="85"/>
      <c r="F222" s="84"/>
      <c r="G222" s="83"/>
      <c r="H222" s="8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86"/>
      <c r="D223" s="85"/>
      <c r="E223" s="85"/>
      <c r="F223" s="84"/>
      <c r="G223" s="83"/>
      <c r="H223" s="82"/>
    </row>
    <row r="224" spans="1:256" s="64" customFormat="1" ht="21" x14ac:dyDescent="0.2">
      <c r="A224" s="81"/>
      <c r="B224" s="6"/>
      <c r="C224" s="30" t="s">
        <v>59</v>
      </c>
      <c r="D224" s="43"/>
      <c r="E224" s="43"/>
      <c r="F224" s="42"/>
      <c r="G224" s="6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0" t="s">
        <v>11</v>
      </c>
      <c r="D225" s="80"/>
      <c r="E225" s="79" t="s">
        <v>58</v>
      </c>
      <c r="F225" s="78" t="s">
        <v>10</v>
      </c>
      <c r="G225" s="78"/>
    </row>
    <row r="226" spans="3:256" ht="18" customHeight="1" x14ac:dyDescent="0.2">
      <c r="C226" s="76" t="s">
        <v>57</v>
      </c>
      <c r="D226" s="76"/>
      <c r="E226" s="74"/>
      <c r="F226" s="77">
        <f>'[1]RELAÇÃO DESPESA PAGA'!$R$6</f>
        <v>0</v>
      </c>
      <c r="G226" s="77"/>
      <c r="H226" s="34" t="s">
        <v>53</v>
      </c>
    </row>
    <row r="227" spans="3:256" ht="18" customHeight="1" x14ac:dyDescent="0.2">
      <c r="C227" s="76" t="s">
        <v>56</v>
      </c>
      <c r="D227" s="76"/>
      <c r="E227" s="74"/>
      <c r="F227" s="73"/>
      <c r="G227" s="73"/>
      <c r="H227" s="34"/>
    </row>
    <row r="228" spans="3:256" ht="18" customHeight="1" x14ac:dyDescent="0.2">
      <c r="C228" s="75" t="s">
        <v>55</v>
      </c>
      <c r="D228" s="75"/>
      <c r="E228" s="74"/>
      <c r="F228" s="73"/>
      <c r="G228" s="73"/>
      <c r="H228" s="34"/>
    </row>
    <row r="229" spans="3:256" ht="18" customHeight="1" x14ac:dyDescent="0.2">
      <c r="C229" s="75" t="s">
        <v>54</v>
      </c>
      <c r="D229" s="75"/>
      <c r="E229" s="74"/>
      <c r="F229" s="73">
        <f>'[1]RELAÇÃO DESPESA PAGA'!$R$7</f>
        <v>0</v>
      </c>
      <c r="G229" s="73"/>
      <c r="H229" s="34" t="s">
        <v>53</v>
      </c>
    </row>
    <row r="230" spans="3:256" ht="18" customHeight="1" x14ac:dyDescent="0.2">
      <c r="C230" s="72" t="s">
        <v>52</v>
      </c>
      <c r="D230" s="72"/>
      <c r="E230" s="72"/>
      <c r="F230" s="72"/>
      <c r="G230" s="72"/>
    </row>
    <row r="231" spans="3:256" ht="18" customHeight="1" x14ac:dyDescent="0.2">
      <c r="C231" s="72"/>
      <c r="D231" s="72"/>
      <c r="E231" s="72"/>
      <c r="F231" s="72"/>
      <c r="G231" s="72"/>
      <c r="H231" s="68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  <c r="FO231" s="67"/>
      <c r="FP231" s="67"/>
      <c r="FQ231" s="67"/>
      <c r="FR231" s="67"/>
      <c r="FS231" s="67"/>
      <c r="FT231" s="67"/>
      <c r="FU231" s="67"/>
      <c r="FV231" s="67"/>
      <c r="FW231" s="67"/>
      <c r="FX231" s="67"/>
      <c r="FY231" s="67"/>
      <c r="FZ231" s="67"/>
      <c r="GA231" s="67"/>
      <c r="GB231" s="67"/>
      <c r="GC231" s="67"/>
      <c r="GD231" s="67"/>
      <c r="GE231" s="67"/>
      <c r="GF231" s="67"/>
      <c r="GG231" s="67"/>
      <c r="GH231" s="67"/>
      <c r="GI231" s="67"/>
      <c r="GJ231" s="67"/>
      <c r="GK231" s="67"/>
      <c r="GL231" s="67"/>
      <c r="GM231" s="67"/>
      <c r="GN231" s="67"/>
      <c r="GO231" s="67"/>
      <c r="GP231" s="67"/>
      <c r="GQ231" s="67"/>
      <c r="GR231" s="67"/>
      <c r="GS231" s="67"/>
      <c r="GT231" s="67"/>
      <c r="GU231" s="67"/>
      <c r="GV231" s="67"/>
      <c r="GW231" s="67"/>
      <c r="GX231" s="67"/>
      <c r="GY231" s="67"/>
      <c r="GZ231" s="67"/>
      <c r="HA231" s="67"/>
      <c r="HB231" s="67"/>
      <c r="HC231" s="67"/>
      <c r="HD231" s="67"/>
      <c r="HE231" s="67"/>
      <c r="HF231" s="67"/>
      <c r="HG231" s="67"/>
      <c r="HH231" s="67"/>
      <c r="HI231" s="67"/>
      <c r="HJ231" s="67"/>
      <c r="HK231" s="67"/>
      <c r="HL231" s="67"/>
      <c r="HM231" s="67"/>
      <c r="HN231" s="67"/>
      <c r="HO231" s="67"/>
      <c r="HP231" s="67"/>
      <c r="HQ231" s="67"/>
      <c r="HR231" s="67"/>
      <c r="HS231" s="67"/>
      <c r="HT231" s="67"/>
      <c r="HU231" s="67"/>
      <c r="HV231" s="67"/>
      <c r="HW231" s="67"/>
      <c r="HX231" s="67"/>
      <c r="HY231" s="67"/>
      <c r="HZ231" s="67"/>
      <c r="IA231" s="67"/>
      <c r="IB231" s="67"/>
      <c r="IC231" s="67"/>
      <c r="ID231" s="67"/>
      <c r="IE231" s="67"/>
      <c r="IF231" s="67"/>
      <c r="IG231" s="67"/>
      <c r="IH231" s="67"/>
      <c r="II231" s="67"/>
      <c r="IJ231" s="67"/>
      <c r="IK231" s="67"/>
      <c r="IL231" s="67"/>
      <c r="IM231" s="67"/>
      <c r="IN231" s="67"/>
      <c r="IO231" s="67"/>
      <c r="IP231" s="67"/>
      <c r="IQ231" s="67"/>
      <c r="IR231" s="67"/>
      <c r="IS231" s="67"/>
      <c r="IT231" s="67"/>
      <c r="IU231" s="67"/>
      <c r="IV231" s="67"/>
    </row>
    <row r="232" spans="3:256" ht="18" customHeight="1" x14ac:dyDescent="0.2">
      <c r="C232" s="71"/>
      <c r="D232" s="70"/>
      <c r="E232" s="70"/>
      <c r="F232" s="70"/>
      <c r="G232" s="69"/>
      <c r="H232" s="68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  <c r="FO232" s="67"/>
      <c r="FP232" s="67"/>
      <c r="FQ232" s="67"/>
      <c r="FR232" s="67"/>
      <c r="FS232" s="67"/>
      <c r="FT232" s="67"/>
      <c r="FU232" s="67"/>
      <c r="FV232" s="67"/>
      <c r="FW232" s="67"/>
      <c r="FX232" s="67"/>
      <c r="FY232" s="67"/>
      <c r="FZ232" s="67"/>
      <c r="GA232" s="67"/>
      <c r="GB232" s="67"/>
      <c r="GC232" s="67"/>
      <c r="GD232" s="67"/>
      <c r="GE232" s="67"/>
      <c r="GF232" s="67"/>
      <c r="GG232" s="67"/>
      <c r="GH232" s="67"/>
      <c r="GI232" s="67"/>
      <c r="GJ232" s="67"/>
      <c r="GK232" s="67"/>
      <c r="GL232" s="67"/>
      <c r="GM232" s="67"/>
      <c r="GN232" s="67"/>
      <c r="GO232" s="67"/>
      <c r="GP232" s="67"/>
      <c r="GQ232" s="67"/>
      <c r="GR232" s="67"/>
      <c r="GS232" s="67"/>
      <c r="GT232" s="67"/>
      <c r="GU232" s="67"/>
      <c r="GV232" s="67"/>
      <c r="GW232" s="67"/>
      <c r="GX232" s="67"/>
      <c r="GY232" s="67"/>
      <c r="GZ232" s="67"/>
      <c r="HA232" s="67"/>
      <c r="HB232" s="67"/>
      <c r="HC232" s="67"/>
      <c r="HD232" s="67"/>
      <c r="HE232" s="67"/>
      <c r="HF232" s="67"/>
      <c r="HG232" s="67"/>
      <c r="HH232" s="67"/>
      <c r="HI232" s="67"/>
      <c r="HJ232" s="67"/>
      <c r="HK232" s="67"/>
      <c r="HL232" s="67"/>
      <c r="HM232" s="67"/>
      <c r="HN232" s="67"/>
      <c r="HO232" s="67"/>
      <c r="HP232" s="67"/>
      <c r="HQ232" s="67"/>
      <c r="HR232" s="67"/>
      <c r="HS232" s="67"/>
      <c r="HT232" s="67"/>
      <c r="HU232" s="67"/>
      <c r="HV232" s="67"/>
      <c r="HW232" s="67"/>
      <c r="HX232" s="67"/>
      <c r="HY232" s="67"/>
      <c r="HZ232" s="67"/>
      <c r="IA232" s="67"/>
      <c r="IB232" s="67"/>
      <c r="IC232" s="67"/>
      <c r="ID232" s="67"/>
      <c r="IE232" s="67"/>
      <c r="IF232" s="67"/>
      <c r="IG232" s="67"/>
      <c r="IH232" s="67"/>
      <c r="II232" s="67"/>
      <c r="IJ232" s="67"/>
      <c r="IK232" s="67"/>
      <c r="IL232" s="67"/>
      <c r="IM232" s="67"/>
      <c r="IN232" s="67"/>
      <c r="IO232" s="67"/>
      <c r="IP232" s="67"/>
      <c r="IQ232" s="67"/>
      <c r="IR232" s="67"/>
      <c r="IS232" s="67"/>
      <c r="IT232" s="67"/>
      <c r="IU232" s="67"/>
      <c r="IV232" s="67"/>
    </row>
    <row r="233" spans="3:256" ht="18" customHeight="1" x14ac:dyDescent="0.2">
      <c r="C233" s="30" t="s">
        <v>51</v>
      </c>
      <c r="D233" s="43"/>
      <c r="E233" s="43"/>
      <c r="F233" s="42"/>
      <c r="G233" s="62"/>
    </row>
    <row r="234" spans="3:256" ht="18" customHeight="1" x14ac:dyDescent="0.2">
      <c r="C234" s="27" t="s">
        <v>11</v>
      </c>
      <c r="D234" s="27"/>
      <c r="E234" s="27"/>
      <c r="F234" s="26" t="s">
        <v>10</v>
      </c>
      <c r="G234" s="26"/>
    </row>
    <row r="235" spans="3:256" ht="18" customHeight="1" x14ac:dyDescent="0.2">
      <c r="C235" s="66" t="s">
        <v>50</v>
      </c>
      <c r="D235" s="66"/>
      <c r="E235" s="66"/>
      <c r="F235" s="65">
        <f>'[1]SALDO DE ESTOQUE'!C27</f>
        <v>1140886.69</v>
      </c>
      <c r="G235" s="65"/>
      <c r="H235" s="34" t="s">
        <v>47</v>
      </c>
      <c r="IV235" s="64"/>
    </row>
    <row r="236" spans="3:256" ht="18" customHeight="1" x14ac:dyDescent="0.2">
      <c r="C236" s="66" t="s">
        <v>49</v>
      </c>
      <c r="D236" s="66"/>
      <c r="E236" s="66"/>
      <c r="F236" s="65">
        <f>'[1]SALDO DE ESTOQUE'!C61</f>
        <v>258878.41</v>
      </c>
      <c r="G236" s="65"/>
      <c r="H236" s="34" t="s">
        <v>47</v>
      </c>
    </row>
    <row r="237" spans="3:256" ht="18" customHeight="1" x14ac:dyDescent="0.2">
      <c r="C237" s="66" t="s">
        <v>48</v>
      </c>
      <c r="D237" s="66"/>
      <c r="E237" s="66"/>
      <c r="F237" s="65">
        <f>'[1]SALDO DE ESTOQUE'!C72</f>
        <v>0</v>
      </c>
      <c r="G237" s="65"/>
      <c r="H237" s="34" t="s">
        <v>47</v>
      </c>
    </row>
    <row r="238" spans="3:256" ht="18" customHeight="1" x14ac:dyDescent="0.2">
      <c r="C238" s="23" t="s">
        <v>46</v>
      </c>
      <c r="D238" s="23"/>
      <c r="E238" s="23"/>
      <c r="F238" s="22">
        <f>F235+F236+F237</f>
        <v>1399765.0999999999</v>
      </c>
      <c r="G238" s="22"/>
      <c r="H238" s="34" t="s">
        <v>45</v>
      </c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</row>
    <row r="239" spans="3:256" ht="18" customHeight="1" x14ac:dyDescent="0.2">
      <c r="C239" s="63"/>
      <c r="D239" s="63"/>
      <c r="E239" s="63"/>
      <c r="F239" s="42"/>
      <c r="G239" s="62"/>
    </row>
    <row r="240" spans="3:256" ht="18" customHeight="1" x14ac:dyDescent="0.2">
      <c r="C240" s="61" t="s">
        <v>44</v>
      </c>
      <c r="D240" s="61"/>
      <c r="E240" s="61"/>
      <c r="F240" s="42"/>
      <c r="G240" s="41"/>
    </row>
    <row r="241" spans="3:7" ht="18" customHeight="1" x14ac:dyDescent="0.2">
      <c r="C241" s="56" t="s">
        <v>43</v>
      </c>
      <c r="D241" s="56"/>
      <c r="E241" s="43"/>
      <c r="F241" s="42"/>
      <c r="G241" s="41"/>
    </row>
    <row r="242" spans="3:7" ht="18" customHeight="1" x14ac:dyDescent="0.2">
      <c r="C242" s="27" t="s">
        <v>11</v>
      </c>
      <c r="D242" s="27"/>
      <c r="E242" s="27"/>
      <c r="F242" s="26" t="s">
        <v>10</v>
      </c>
      <c r="G242" s="26"/>
    </row>
    <row r="243" spans="3:7" ht="18" customHeight="1" x14ac:dyDescent="0.2">
      <c r="C243" s="60" t="s">
        <v>42</v>
      </c>
      <c r="D243" s="60"/>
      <c r="E243" s="60"/>
      <c r="F243" s="59">
        <f>565662.41+2837.55</f>
        <v>568499.96000000008</v>
      </c>
      <c r="G243" s="59"/>
    </row>
    <row r="244" spans="3:7" ht="18" customHeight="1" x14ac:dyDescent="0.2">
      <c r="C244" s="58" t="s">
        <v>41</v>
      </c>
      <c r="D244" s="58"/>
      <c r="E244" s="58"/>
      <c r="F244" s="57">
        <f>49662.19+45497.14+49904.52+246.12+65.63</f>
        <v>145375.6</v>
      </c>
      <c r="G244" s="57"/>
    </row>
    <row r="245" spans="3:7" ht="18.75" customHeight="1" x14ac:dyDescent="0.2">
      <c r="C245" s="53" t="s">
        <v>40</v>
      </c>
      <c r="D245" s="53"/>
      <c r="E245" s="53"/>
      <c r="F245" s="52"/>
      <c r="G245" s="52"/>
    </row>
    <row r="246" spans="3:7" ht="18.75" x14ac:dyDescent="0.2">
      <c r="C246" s="51" t="s">
        <v>34</v>
      </c>
      <c r="D246" s="51"/>
      <c r="E246" s="51"/>
      <c r="F246" s="22">
        <f>SUM(F243:G245)</f>
        <v>713875.56</v>
      </c>
      <c r="G246" s="22"/>
    </row>
    <row r="247" spans="3:7" ht="15" customHeight="1" x14ac:dyDescent="0.2">
      <c r="C247" s="50"/>
      <c r="D247" s="50"/>
      <c r="E247" s="50"/>
      <c r="F247" s="49"/>
      <c r="G247" s="49"/>
    </row>
    <row r="248" spans="3:7" ht="18" customHeight="1" x14ac:dyDescent="0.2">
      <c r="C248" s="56" t="s">
        <v>39</v>
      </c>
      <c r="D248" s="56"/>
      <c r="E248" s="43"/>
      <c r="F248" s="42"/>
      <c r="G248" s="41"/>
    </row>
    <row r="249" spans="3:7" ht="18" customHeight="1" x14ac:dyDescent="0.2">
      <c r="C249" s="27" t="s">
        <v>11</v>
      </c>
      <c r="D249" s="27"/>
      <c r="E249" s="27"/>
      <c r="F249" s="26" t="s">
        <v>10</v>
      </c>
      <c r="G249" s="26"/>
    </row>
    <row r="250" spans="3:7" ht="18" customHeight="1" x14ac:dyDescent="0.2">
      <c r="C250" s="53" t="s">
        <v>38</v>
      </c>
      <c r="D250" s="53"/>
      <c r="E250" s="53"/>
      <c r="F250" s="52">
        <f>161380.24+824315</f>
        <v>985695.24</v>
      </c>
      <c r="G250" s="52"/>
    </row>
    <row r="251" spans="3:7" ht="18" customHeight="1" x14ac:dyDescent="0.2">
      <c r="C251" s="53" t="s">
        <v>37</v>
      </c>
      <c r="D251" s="53"/>
      <c r="E251" s="53"/>
      <c r="F251" s="52">
        <f>1129054+10393+28075.5+3970+37636+5685.95+499722.4</f>
        <v>1714536.85</v>
      </c>
      <c r="G251" s="52"/>
    </row>
    <row r="252" spans="3:7" ht="18" customHeight="1" x14ac:dyDescent="0.2">
      <c r="C252" s="55" t="s">
        <v>36</v>
      </c>
      <c r="D252" s="55"/>
      <c r="E252" s="55"/>
      <c r="F252" s="54">
        <f>3991+1853+184000</f>
        <v>189844</v>
      </c>
      <c r="G252" s="54"/>
    </row>
    <row r="253" spans="3:7" ht="18" customHeight="1" x14ac:dyDescent="0.2">
      <c r="C253" s="53" t="s">
        <v>35</v>
      </c>
      <c r="D253" s="53"/>
      <c r="E253" s="53"/>
      <c r="F253" s="52">
        <f>3252+573600+5760</f>
        <v>582612</v>
      </c>
      <c r="G253" s="52"/>
    </row>
    <row r="254" spans="3:7" ht="18.75" x14ac:dyDescent="0.2">
      <c r="C254" s="51" t="s">
        <v>34</v>
      </c>
      <c r="D254" s="51"/>
      <c r="E254" s="51"/>
      <c r="F254" s="22">
        <f>SUM(F250:G253)</f>
        <v>3472688.09</v>
      </c>
      <c r="G254" s="22"/>
    </row>
    <row r="255" spans="3:7" ht="18.75" x14ac:dyDescent="0.2">
      <c r="C255" s="50"/>
      <c r="D255" s="50"/>
      <c r="E255" s="50"/>
      <c r="F255" s="49"/>
      <c r="G255" s="49"/>
    </row>
    <row r="256" spans="3:7" ht="18" customHeight="1" x14ac:dyDescent="0.2">
      <c r="C256" s="27" t="s">
        <v>33</v>
      </c>
      <c r="D256" s="27"/>
      <c r="E256" s="27"/>
      <c r="F256" s="22">
        <f>F246+F254</f>
        <v>4186563.65</v>
      </c>
      <c r="G256" s="22"/>
    </row>
    <row r="257" spans="1:13" ht="18" customHeight="1" x14ac:dyDescent="0.2">
      <c r="C257" s="44"/>
      <c r="D257" s="43"/>
      <c r="E257" s="43"/>
      <c r="F257" s="42"/>
      <c r="G257" s="42"/>
      <c r="J257" s="45"/>
      <c r="M257" s="45"/>
    </row>
    <row r="258" spans="1:13" ht="18" customHeight="1" x14ac:dyDescent="0.2">
      <c r="C258" s="30" t="s">
        <v>32</v>
      </c>
      <c r="D258" s="43"/>
      <c r="E258" s="43"/>
      <c r="F258" s="42"/>
      <c r="G258" s="41"/>
      <c r="K258" s="45"/>
      <c r="M258" s="45"/>
    </row>
    <row r="259" spans="1:13" ht="18" customHeight="1" x14ac:dyDescent="0.2">
      <c r="C259" s="27" t="s">
        <v>11</v>
      </c>
      <c r="D259" s="27"/>
      <c r="E259" s="27"/>
      <c r="F259" s="26" t="s">
        <v>10</v>
      </c>
      <c r="G259" s="26"/>
      <c r="K259" s="45"/>
      <c r="M259" s="45"/>
    </row>
    <row r="260" spans="1:13" ht="18" customHeight="1" x14ac:dyDescent="0.2">
      <c r="C260" s="48" t="s">
        <v>31</v>
      </c>
      <c r="D260" s="48"/>
      <c r="E260" s="48"/>
      <c r="F260" s="47">
        <v>1347482.04</v>
      </c>
      <c r="G260" s="47"/>
      <c r="H260" s="34" t="s">
        <v>23</v>
      </c>
      <c r="K260" s="45"/>
      <c r="M260" s="45"/>
    </row>
    <row r="261" spans="1:13" ht="18" customHeight="1" x14ac:dyDescent="0.2">
      <c r="C261" s="36" t="s">
        <v>30</v>
      </c>
      <c r="D261" s="36"/>
      <c r="E261" s="36"/>
      <c r="F261" s="24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</f>
        <v>246634.36350000006</v>
      </c>
      <c r="G261" s="24"/>
      <c r="H261" s="46"/>
      <c r="K261" s="45"/>
      <c r="M261" s="45"/>
    </row>
    <row r="262" spans="1:13" ht="18" customHeight="1" x14ac:dyDescent="0.2">
      <c r="C262" s="36" t="s">
        <v>29</v>
      </c>
      <c r="D262" s="36"/>
      <c r="E262" s="36"/>
      <c r="F262" s="24">
        <f>F39</f>
        <v>0</v>
      </c>
      <c r="G262" s="24"/>
      <c r="H262" s="34"/>
      <c r="K262" s="45"/>
    </row>
    <row r="263" spans="1:13" ht="18" customHeight="1" x14ac:dyDescent="0.2">
      <c r="C263" s="36" t="s">
        <v>28</v>
      </c>
      <c r="D263" s="36"/>
      <c r="E263" s="36"/>
      <c r="F263" s="24">
        <f>F43</f>
        <v>0</v>
      </c>
      <c r="G263" s="24"/>
      <c r="K263" s="45"/>
    </row>
    <row r="264" spans="1:13" ht="18" customHeight="1" x14ac:dyDescent="0.2">
      <c r="C264" s="36" t="s">
        <v>27</v>
      </c>
      <c r="D264" s="36"/>
      <c r="E264" s="36"/>
      <c r="F264" s="24">
        <f>F47</f>
        <v>17934.628799999999</v>
      </c>
      <c r="G264" s="24"/>
      <c r="K264" s="45"/>
    </row>
    <row r="265" spans="1:13" ht="18" customHeight="1" x14ac:dyDescent="0.2">
      <c r="C265" s="23" t="s">
        <v>26</v>
      </c>
      <c r="D265" s="23"/>
      <c r="E265" s="23"/>
      <c r="F265" s="22">
        <f>F260+F261-F262-F263-F264</f>
        <v>1576181.7747</v>
      </c>
      <c r="G265" s="22"/>
    </row>
    <row r="266" spans="1:13" ht="15" x14ac:dyDescent="0.2">
      <c r="C266" s="44"/>
      <c r="D266" s="43"/>
      <c r="E266" s="43"/>
      <c r="F266" s="42"/>
      <c r="G266" s="42"/>
    </row>
    <row r="267" spans="1:13" ht="21" x14ac:dyDescent="0.2">
      <c r="C267" s="30" t="s">
        <v>25</v>
      </c>
      <c r="D267" s="43"/>
      <c r="E267" s="43"/>
      <c r="F267" s="42"/>
      <c r="G267" s="41"/>
    </row>
    <row r="268" spans="1:13" ht="15.75" x14ac:dyDescent="0.2">
      <c r="C268" s="27" t="s">
        <v>11</v>
      </c>
      <c r="D268" s="27"/>
      <c r="E268" s="27"/>
      <c r="F268" s="26" t="s">
        <v>10</v>
      </c>
      <c r="G268" s="26"/>
    </row>
    <row r="269" spans="1:13" ht="17.25" x14ac:dyDescent="0.2">
      <c r="C269" s="40" t="s">
        <v>24</v>
      </c>
      <c r="D269" s="40"/>
      <c r="E269" s="40"/>
      <c r="F269" s="39">
        <v>81085.62</v>
      </c>
      <c r="G269" s="39"/>
      <c r="H269" s="34" t="s">
        <v>23</v>
      </c>
    </row>
    <row r="270" spans="1:13" ht="17.25" x14ac:dyDescent="0.2">
      <c r="C270" s="38" t="s">
        <v>22</v>
      </c>
      <c r="D270" s="38"/>
      <c r="E270" s="38"/>
      <c r="F270" s="37">
        <f>F14+F19</f>
        <v>481.85</v>
      </c>
      <c r="G270" s="37"/>
    </row>
    <row r="271" spans="1:13" ht="17.25" x14ac:dyDescent="0.2">
      <c r="C271" s="38" t="s">
        <v>21</v>
      </c>
      <c r="D271" s="38"/>
      <c r="E271" s="38"/>
      <c r="F271" s="37">
        <f>SUM(F272:G276)</f>
        <v>0</v>
      </c>
      <c r="G271" s="37"/>
    </row>
    <row r="272" spans="1:13" ht="17.25" x14ac:dyDescent="0.2">
      <c r="A272" t="s">
        <v>20</v>
      </c>
      <c r="B272" s="6">
        <v>6</v>
      </c>
      <c r="C272" s="36" t="s">
        <v>20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 t="s">
        <v>15</v>
      </c>
    </row>
    <row r="273" spans="1:11" ht="17.25" x14ac:dyDescent="0.2">
      <c r="A273" t="s">
        <v>19</v>
      </c>
      <c r="B273" s="6">
        <v>6</v>
      </c>
      <c r="C273" s="36" t="s">
        <v>19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 t="s">
        <v>15</v>
      </c>
    </row>
    <row r="274" spans="1:11" ht="18" customHeight="1" x14ac:dyDescent="0.2">
      <c r="A274" t="s">
        <v>18</v>
      </c>
      <c r="B274" s="6">
        <v>7</v>
      </c>
      <c r="C274" s="36" t="s">
        <v>18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 t="s">
        <v>15</v>
      </c>
    </row>
    <row r="275" spans="1:11" ht="17.25" x14ac:dyDescent="0.2">
      <c r="A275" t="s">
        <v>17</v>
      </c>
      <c r="B275" s="6">
        <v>6</v>
      </c>
      <c r="C275" s="36" t="s">
        <v>17</v>
      </c>
      <c r="D275" s="36"/>
      <c r="E275" s="36"/>
      <c r="F275" s="35">
        <f>SUMIF('[1]TCE - ANEXO IV - Preencher'!$D:$D,'CONTÁBIL- FINANCEIRA '!A275,'[1]TCE - ANEXO IV - Preencher'!$N:$N)</f>
        <v>0</v>
      </c>
      <c r="G275" s="35"/>
      <c r="H275" s="34" t="s">
        <v>15</v>
      </c>
    </row>
    <row r="276" spans="1:11" ht="17.25" x14ac:dyDescent="0.2">
      <c r="A276" t="s">
        <v>16</v>
      </c>
      <c r="B276" s="6">
        <v>6</v>
      </c>
      <c r="C276" s="36" t="s">
        <v>16</v>
      </c>
      <c r="D276" s="36"/>
      <c r="E276" s="36"/>
      <c r="F276" s="35">
        <f>SUMIF('[1]TCE - ANEXO IV - Preencher'!$D:$D,'CONTÁBIL- FINANCEIRA '!A276,'[1]TCE - ANEXO IV - Preencher'!$N:$N)</f>
        <v>0</v>
      </c>
      <c r="G276" s="35"/>
      <c r="H276" s="34" t="s">
        <v>15</v>
      </c>
    </row>
    <row r="277" spans="1:11" ht="18.75" x14ac:dyDescent="0.2">
      <c r="C277" s="23" t="s">
        <v>14</v>
      </c>
      <c r="D277" s="23"/>
      <c r="E277" s="23"/>
      <c r="F277" s="22">
        <f>F269+F270-F271</f>
        <v>81567.47</v>
      </c>
      <c r="G277" s="22"/>
      <c r="J277" s="7"/>
      <c r="K277" s="7"/>
    </row>
    <row r="278" spans="1:11" ht="18.75" x14ac:dyDescent="0.2">
      <c r="C278" s="33"/>
      <c r="D278" s="32"/>
      <c r="E278" s="32"/>
      <c r="F278" s="28"/>
      <c r="G278" s="28"/>
    </row>
    <row r="279" spans="1:11" ht="18.75" x14ac:dyDescent="0.2">
      <c r="A279" t="s">
        <v>13</v>
      </c>
      <c r="C279" s="31"/>
      <c r="D279" s="29"/>
      <c r="E279" s="29"/>
      <c r="F279" s="28"/>
      <c r="G279" s="28"/>
      <c r="J279" s="7"/>
      <c r="K279" s="7"/>
    </row>
    <row r="280" spans="1:11" ht="21" x14ac:dyDescent="0.2">
      <c r="C280" s="30" t="s">
        <v>12</v>
      </c>
      <c r="D280" s="29"/>
      <c r="E280" s="29"/>
      <c r="F280" s="28"/>
      <c r="G280" s="28"/>
      <c r="J280" s="7"/>
      <c r="K280" s="7"/>
    </row>
    <row r="281" spans="1:11" ht="15.75" x14ac:dyDescent="0.2">
      <c r="C281" s="27" t="s">
        <v>11</v>
      </c>
      <c r="D281" s="27"/>
      <c r="E281" s="27"/>
      <c r="F281" s="26" t="s">
        <v>10</v>
      </c>
      <c r="G281" s="26"/>
      <c r="J281" s="7"/>
      <c r="K281" s="7"/>
    </row>
    <row r="282" spans="1:11" ht="18.75" x14ac:dyDescent="0.2">
      <c r="C282" s="25" t="s">
        <v>9</v>
      </c>
      <c r="D282" s="25"/>
      <c r="E282" s="25"/>
      <c r="F282" s="24">
        <f>SUMIF('[1]TCE - ANEXO IV - Preencher'!$D:$D,'CONTÁBIL- FINANCEIRA '!A279,'[1]TCE - ANEXO IV - Preencher'!$N:$N)</f>
        <v>0</v>
      </c>
      <c r="G282" s="24"/>
      <c r="J282" s="7"/>
      <c r="K282" s="7"/>
    </row>
    <row r="283" spans="1:11" ht="18.75" x14ac:dyDescent="0.2">
      <c r="C283" s="23" t="s">
        <v>8</v>
      </c>
      <c r="D283" s="23"/>
      <c r="E283" s="23"/>
      <c r="F283" s="22">
        <f>F282</f>
        <v>0</v>
      </c>
      <c r="G283" s="22"/>
      <c r="J283" s="7"/>
      <c r="K283" s="7"/>
    </row>
    <row r="284" spans="1:11" ht="18.75" x14ac:dyDescent="0.2">
      <c r="C284" s="21" t="s">
        <v>7</v>
      </c>
      <c r="D284" s="20"/>
      <c r="E284" s="20"/>
      <c r="F284" s="19"/>
      <c r="G284" s="18"/>
      <c r="J284" s="7"/>
      <c r="K284" s="7"/>
    </row>
    <row r="285" spans="1:11" ht="15.75" x14ac:dyDescent="0.2">
      <c r="C285" s="17"/>
      <c r="D285" s="16"/>
      <c r="E285" s="15"/>
      <c r="F285" s="13"/>
      <c r="G285" s="13"/>
      <c r="J285" s="7"/>
      <c r="K285" s="7"/>
    </row>
    <row r="286" spans="1:11" ht="15.75" hidden="1" customHeight="1" x14ac:dyDescent="0.2">
      <c r="D286" s="4" t="s">
        <v>5</v>
      </c>
      <c r="E286" s="14" t="s">
        <v>6</v>
      </c>
      <c r="F286" s="13" t="s">
        <v>5</v>
      </c>
      <c r="G286" s="13"/>
      <c r="J286" s="7"/>
      <c r="K286" s="7"/>
    </row>
    <row r="287" spans="1:11" ht="25.5" hidden="1" x14ac:dyDescent="0.2">
      <c r="C287" s="12"/>
      <c r="D287" s="11" t="s">
        <v>4</v>
      </c>
      <c r="E287" s="10" t="s">
        <v>3</v>
      </c>
      <c r="F287" s="9" t="s">
        <v>2</v>
      </c>
      <c r="G287" s="8"/>
      <c r="J287" s="7"/>
      <c r="K287" s="7"/>
    </row>
    <row r="288" spans="1:11" hidden="1" x14ac:dyDescent="0.2">
      <c r="J288" s="7"/>
      <c r="K288" s="7"/>
    </row>
    <row r="289" spans="4:11" hidden="1" x14ac:dyDescent="0.2">
      <c r="J289" s="7"/>
      <c r="K289" s="7"/>
    </row>
    <row r="290" spans="4:11" hidden="1" x14ac:dyDescent="0.2">
      <c r="D290" s="4" t="s">
        <v>1</v>
      </c>
      <c r="J290" s="7"/>
      <c r="K290" s="7"/>
    </row>
    <row r="291" spans="4:11" hidden="1" x14ac:dyDescent="0.2">
      <c r="D291" s="4" t="s">
        <v>0</v>
      </c>
      <c r="J291" s="7"/>
      <c r="K291" s="7"/>
    </row>
    <row r="295" spans="4:11" x14ac:dyDescent="0.2"/>
    <row r="296" spans="4:11" x14ac:dyDescent="0.2"/>
  </sheetData>
  <mergeCells count="502">
    <mergeCell ref="F285:G285"/>
    <mergeCell ref="F286:G286"/>
    <mergeCell ref="C274:E274"/>
    <mergeCell ref="F274:G274"/>
    <mergeCell ref="C275:E275"/>
    <mergeCell ref="F275:G275"/>
    <mergeCell ref="C276:E276"/>
    <mergeCell ref="F276:G276"/>
    <mergeCell ref="C277:E277"/>
    <mergeCell ref="F277:G277"/>
    <mergeCell ref="C273:E273"/>
    <mergeCell ref="F273:G273"/>
    <mergeCell ref="C282:E282"/>
    <mergeCell ref="F282:G282"/>
    <mergeCell ref="C283:E283"/>
    <mergeCell ref="F283:G283"/>
    <mergeCell ref="C281:E281"/>
    <mergeCell ref="F281:G281"/>
    <mergeCell ref="C270:E270"/>
    <mergeCell ref="F270:G270"/>
    <mergeCell ref="C271:E271"/>
    <mergeCell ref="F271:G271"/>
    <mergeCell ref="C272:E272"/>
    <mergeCell ref="F272:G272"/>
    <mergeCell ref="C265:E265"/>
    <mergeCell ref="F265:G265"/>
    <mergeCell ref="C268:E268"/>
    <mergeCell ref="F268:G268"/>
    <mergeCell ref="C269:E269"/>
    <mergeCell ref="F269:G269"/>
    <mergeCell ref="C262:E262"/>
    <mergeCell ref="F262:G262"/>
    <mergeCell ref="C263:E263"/>
    <mergeCell ref="F263:G263"/>
    <mergeCell ref="C264:E264"/>
    <mergeCell ref="F264:G264"/>
    <mergeCell ref="C259:E259"/>
    <mergeCell ref="F259:G259"/>
    <mergeCell ref="C260:E260"/>
    <mergeCell ref="F260:G260"/>
    <mergeCell ref="C261:E261"/>
    <mergeCell ref="F261:G261"/>
    <mergeCell ref="C253:E253"/>
    <mergeCell ref="F253:G253"/>
    <mergeCell ref="C254:E254"/>
    <mergeCell ref="F254:G254"/>
    <mergeCell ref="C256:E256"/>
    <mergeCell ref="F256:G256"/>
    <mergeCell ref="C250:E250"/>
    <mergeCell ref="F250:G250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8:D248"/>
    <mergeCell ref="C249:E249"/>
    <mergeCell ref="F249:G249"/>
    <mergeCell ref="C241:D241"/>
    <mergeCell ref="C242:E242"/>
    <mergeCell ref="F242:G242"/>
    <mergeCell ref="C243:E243"/>
    <mergeCell ref="F243:G243"/>
    <mergeCell ref="C244:E244"/>
    <mergeCell ref="F244:G244"/>
    <mergeCell ref="C237:E237"/>
    <mergeCell ref="F237:G237"/>
    <mergeCell ref="C238:E238"/>
    <mergeCell ref="F238:G238"/>
    <mergeCell ref="C239:E239"/>
    <mergeCell ref="C240:E240"/>
    <mergeCell ref="C230:G231"/>
    <mergeCell ref="C234:E234"/>
    <mergeCell ref="F234:G234"/>
    <mergeCell ref="C235:E235"/>
    <mergeCell ref="F235:G235"/>
    <mergeCell ref="C236:E236"/>
    <mergeCell ref="F236:G236"/>
    <mergeCell ref="C227:D227"/>
    <mergeCell ref="F227:G227"/>
    <mergeCell ref="C228:D228"/>
    <mergeCell ref="F228:G228"/>
    <mergeCell ref="C229:D229"/>
    <mergeCell ref="F229:G229"/>
    <mergeCell ref="C221:E221"/>
    <mergeCell ref="F221:G221"/>
    <mergeCell ref="C225:D225"/>
    <mergeCell ref="F225:G225"/>
    <mergeCell ref="C226:D226"/>
    <mergeCell ref="F226:G226"/>
    <mergeCell ref="C217:E217"/>
    <mergeCell ref="F217:G217"/>
    <mergeCell ref="C218:E218"/>
    <mergeCell ref="F218:G218"/>
    <mergeCell ref="C219:E219"/>
    <mergeCell ref="F219:G219"/>
    <mergeCell ref="C214:E214"/>
    <mergeCell ref="F214:G214"/>
    <mergeCell ref="C215:E215"/>
    <mergeCell ref="F215:G215"/>
    <mergeCell ref="C216:E216"/>
    <mergeCell ref="F216:G216"/>
    <mergeCell ref="C208:E208"/>
    <mergeCell ref="F208:G208"/>
    <mergeCell ref="C209:E209"/>
    <mergeCell ref="F209:G209"/>
    <mergeCell ref="C213:E213"/>
    <mergeCell ref="F213:G213"/>
    <mergeCell ref="C205:E205"/>
    <mergeCell ref="F205:G205"/>
    <mergeCell ref="C206:E206"/>
    <mergeCell ref="F206:G206"/>
    <mergeCell ref="C207:E207"/>
    <mergeCell ref="F207:G207"/>
    <mergeCell ref="C200:E200"/>
    <mergeCell ref="F200:G200"/>
    <mergeCell ref="C201:E201"/>
    <mergeCell ref="F201:G201"/>
    <mergeCell ref="C202:E202"/>
    <mergeCell ref="F202:G202"/>
    <mergeCell ref="C194:D194"/>
    <mergeCell ref="E194:G194"/>
    <mergeCell ref="D196:E196"/>
    <mergeCell ref="C198:E198"/>
    <mergeCell ref="F198:G198"/>
    <mergeCell ref="C199:E199"/>
    <mergeCell ref="F199:G199"/>
    <mergeCell ref="D190:E190"/>
    <mergeCell ref="D191:E191"/>
    <mergeCell ref="F191:F192"/>
    <mergeCell ref="G191:G192"/>
    <mergeCell ref="D192:E192"/>
    <mergeCell ref="C193:D193"/>
    <mergeCell ref="E193:G193"/>
    <mergeCell ref="C183:E183"/>
    <mergeCell ref="F183:G183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C180:E180"/>
    <mergeCell ref="F180:G180"/>
    <mergeCell ref="C181:E181"/>
    <mergeCell ref="F181:G181"/>
    <mergeCell ref="C182:E182"/>
    <mergeCell ref="F182:G182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02:E102"/>
    <mergeCell ref="F102:G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1:E101"/>
    <mergeCell ref="F101:G101"/>
    <mergeCell ref="C96:E96"/>
    <mergeCell ref="F96:G96"/>
    <mergeCell ref="C97:E97"/>
    <mergeCell ref="F97:G97"/>
    <mergeCell ref="C98:E98"/>
    <mergeCell ref="F98:G98"/>
    <mergeCell ref="D92:E92"/>
    <mergeCell ref="F92:F93"/>
    <mergeCell ref="G92:G93"/>
    <mergeCell ref="C94:D94"/>
    <mergeCell ref="E94:G94"/>
    <mergeCell ref="C95:D95"/>
    <mergeCell ref="E95:G95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</mergeCells>
  <conditionalFormatting sqref="G7">
    <cfRule type="expression" dxfId="1" priority="1">
      <formula>MOD(ROW(),2)=0</formula>
    </cfRule>
  </conditionalFormatting>
  <conditionalFormatting sqref="F180:G180 F177:G178">
    <cfRule type="cellIs" dxfId="0" priority="2" operator="lessThan">
      <formula>0</formula>
    </cfRule>
  </conditionalFormatting>
  <dataValidations count="4">
    <dataValidation type="list" allowBlank="1" showInputMessage="1" showErrorMessage="1" sqref="E226:E229" xr:uid="{00000000-0002-0000-0300-000003000000}">
      <formula1>UNIDADES_OSS</formula1>
      <formula2>0</formula2>
    </dataValidation>
    <dataValidation type="list" allowBlank="1" showInputMessage="1" showErrorMessage="1" sqref="G4:G5" xr:uid="{00000000-0002-0000-0300-000002000000}">
      <formula1>ANOCG</formula1>
      <formula2>0</formula2>
    </dataValidation>
    <dataValidation type="list" allowBlank="1" showErrorMessage="1" sqref="C7:D7" xr:uid="{00000000-0002-0000-0300-000001000000}">
      <formula1>UNIDADES</formula1>
      <formula2>0</formula2>
    </dataValidation>
    <dataValidation type="list" allowBlank="1" showErrorMessage="1" sqref="G6" xr:uid="{00000000-0002-0000-0300-000000000000}">
      <formula1>$D$290:$D$291</formula1>
      <formula2>0</formula2>
    </dataValidation>
  </dataValidations>
  <printOptions horizontalCentered="1"/>
  <pageMargins left="0.59027777777777801" right="0" top="0" bottom="0" header="0.51180555555555496" footer="0.51180555555555496"/>
  <pageSetup paperSize="9" scale="56" firstPageNumber="0" fitToHeight="4" orientation="portrait" horizontalDpi="300" verticalDpi="300" r:id="rId1"/>
  <rowBreaks count="3" manualBreakCount="3">
    <brk id="88" max="16383" man="1"/>
    <brk id="185" max="16383" man="1"/>
    <brk id="2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2021-05-04T12:23:04Z</dcterms:created>
  <dcterms:modified xsi:type="dcterms:W3CDTF">2021-05-04T12:23:44Z</dcterms:modified>
</cp:coreProperties>
</file>